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fsv\組織フォルダ\水道部総務課フォルダ\課共有\総務\旧係フォルダ\一般\通知・照会・回答\Ｒ３ 事務連絡・外部通知\Ｒ３ 外部文書\03 東京都総務局市町村課（財政課経由）\0401【財政課１27(木)〆】公営企業に係る経営比較分析表（令和２年度決算）の分析等について（依頼）\経理\経営比較分析表（武蔵野市）\"/>
    </mc:Choice>
  </mc:AlternateContent>
  <xr:revisionPtr revIDLastSave="0" documentId="13_ncr:1_{45E950B5-0335-4073-8223-169FCC500A0A}" xr6:coauthVersionLast="36" xr6:coauthVersionMax="36" xr10:uidLastSave="{00000000-0000-0000-0000-000000000000}"/>
  <workbookProtection workbookAlgorithmName="SHA-512" workbookHashValue="6aP2wAG8mrD8Mu3XVUYG0idZo+zZ6cBGRwt6HZCqwGaHWHCIuCVz23G0iia182ETyi3Dsv8wpV8hV/TkE/ON5Q==" workbookSaltValue="VhUfJapX4MSg0fSD7we7l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<sst xmlns="http://schemas.openxmlformats.org/spreadsheetml/2006/main" count="228" uniqueCount="115">
  <si>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</si>
  <si>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</si>
  <si>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</si>
  <si>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</si>
  <si>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</si>
  <si>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</si>
  <si>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</si>
  <si>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</si>
  <si>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</si>
  <si>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</si>
  <si>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</si>
  <si>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</si>
  <si>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</si>
  <si>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</si>
  <si>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</si>
  <si>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</si>
  <si>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</si>
  <si>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</si>
  <si>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</si>
  <si>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</si>
  <si>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</si>
  <si>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</si>
  <si>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</si>
  <si>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</si>
  <si>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</si>
  <si>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</si>
  <si>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</si>
  <si>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</si>
  <si>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</si>
  <si>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</si>
  <si>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</si>
  <si>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</si>
  <si>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</si>
  <si>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</si>
  <si>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</si>
  <si>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</si>
  <si>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</si>
  <si>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</si>
  <si>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</si>
  <si>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</si>
  <si>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</si>
  <si>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</si>
  <si>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</si>
  <si>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</si>
  <si>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</si>
  <si>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</si>
  <si>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</si>
  <si>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</si>
  <si>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</si>
  <si>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</si>
  <si>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</si>
  <si>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</si>
  <si>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</si>
  <si>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</si>
  <si>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</si>
  <si>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</si>
  <si>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</si>
  <si>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</si>
  <si>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</si>
  <si>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</si>
  <si>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</si>
  <si>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</si>
  <si>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</si>
  <si>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</si>
  <si>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</si>
  <si>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</si>
  <si>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</si>
  <si>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</si>
  <si>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</si>
  <si>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</si>
  <si>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</si>
  <si>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</si>
  <si>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</si>
  <si>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</si>
  <si>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</si>
  <si>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</si>
  <si>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</si>
  <si>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</si>
  <si>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</si>
  <si>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</si>
  <si>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</si>
  <si>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</si>
  <si>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</si>
  <si>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</si>
  <si>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</si>
  <si>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</si>
  <si>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</si>
  <si>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</si>
  <si>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</si>
  <si>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</si>
  <si>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</si>
  <si>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</si>
  <si>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</si>
  <si>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</si>
  <si>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</si>
  <si>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</si>
  <si>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</si>
  <si>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</si>
  <si>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</si>
  <si>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</si>
  <si>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</si>
  <si>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</si>
  <si>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</si>
  <si>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</si>
  <si>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</si>
  <si>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</si>
  <si>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</si>
  <si>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</si>
  <si>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</si>
  <si>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</si>
  <si>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</si>
  <si>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</si>
  <si>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の①経常収支比率は､新型コロナウイルス感染症の影響による給水収益の減少により、指標数値が下降しましたが、100％以上を維持しており、健全な事業運営を行っています。類似団体と比較し低い水準にあるのは、経常経費に占める固定費の割合が高いためです。
 ③流動比率は、類似団体と比較すると低いものの、200％以上を維持しており、短期的な支払能力は確保しています。
 ④企業債残高対給水収益比率は、類似団体よりもかなり低く抑えられており、企業債が財政に与えている影響は少ないです。
 ⑤料金回収率及び⑥給水原価は、①経常収支比率と同様に固定費の割合が高いため、類似団体と比較すると料金回収率は低く、給水原価は高く推移しています。令和２年度は経常費用が減少したため、給水原価は下がりましたが、新型コロナウイルス感染症の影響により供給単価が大幅に下がったため、料金回収率も下降しました。
　⑦施設利用率や⑧有収率は、類似団体よりも高い水準で推移しており、効率的な運営ができています。</t>
    <phoneticPr fontId="4"/>
  </si>
  <si>
    <t xml:space="preserve"> ①有形固定資産減価償却率は、類似団体と同様に上昇傾向にあり、総体として有形固定資産の老朽化が進行しつつあると言えます。
 ②管路経年化率は､類似団体が明らかな上昇傾向にある中、当企業においては微増傾向となっています。これは「配水補助管更新計画」に基づき、耐用年数を超えた管路の更新を一定のペースで進めているためです。
 ③管路更新率は、給水収益の減少等を見通し、管路の更新工事を縮小したこともあり、低い状況となっています。令和２年度も予定工事等の中止があり、低い値となりました。
今後も現状の収益の確保及び経費の削減を図りながら、引き続き耐用年数を経過した管路を優先的に更新していく必要があります。</t>
    <phoneticPr fontId="4"/>
  </si>
  <si>
    <t xml:space="preserve"> 令和２年度の給水収益は、新型コロナウイルス感染症の影響や節水機器の普及等により減少しましたが、６期連続で純利益を計上することができ、全体的には健全性を維持しています。
 一方で、水道施設は事業開始から60年以上が経過し、老朽化した施設は更新時期を迎えています。今後も主な収入源である給水収益の大幅な増加は見込めない中、適正な維持管理や耐震性の向上、更新を図っていく必要があります。今後も更なる計画的かつ効率的な事業運営を行い、経費縮減と収入確保に努めます。
 また、本市はこれまで市内の給水需要を自己水源では賄いきれない状況ながらも、市単独で事業を行ってきましたが、安全で安定的な水道供給の持続性を高めるため、都営水道への一元化を目指した取組みを推進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</si>
</sst>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c:v>
                </c:pt>
                <c:pt idx="1">
                  <c:v>0.28000000000000003</c:v>
                </c:pt>
                <c:pt idx="2">
                  <c:v>0.45</c:v>
                </c:pt>
                <c:pt idx="3">
                  <c:v>0.5</c:v>
                </c:pt>
                <c:pt idx="4">
                  <c:v>0.3</c:v>
                </c:pt>
              </c:numCache>
            </c:numRef>
          </c:val>
          <c:extLst>
            <c:ext xmlns:c16="http://schemas.microsoft.com/office/drawing/2014/chart" uri="{C3380CC4-5D6E-409C-BE32-E72D297353CC}">
              <c16:uniqueId val="{00000000-1E09-4303-94AE-6583F9ACBC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1E09-4303-94AE-6583F9ACBC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70.150000000000006</c:v>
                </c:pt>
                <c:pt idx="1">
                  <c:v>70.06</c:v>
                </c:pt>
                <c:pt idx="2">
                  <c:v>69.41</c:v>
                </c:pt>
                <c:pt idx="3">
                  <c:v>68.47</c:v>
                </c:pt>
                <c:pt idx="4">
                  <c:v>69.040000000000006</c:v>
                </c:pt>
              </c:numCache>
            </c:numRef>
          </c:val>
          <c:extLst>
            <c:ext xmlns:c16="http://schemas.microsoft.com/office/drawing/2014/chart" uri="{C3380CC4-5D6E-409C-BE32-E72D297353CC}">
              <c16:uniqueId val="{00000000-85DE-44D9-B818-A0017D92C8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85DE-44D9-B818-A0017D92C8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95.88</c:v>
                </c:pt>
                <c:pt idx="1">
                  <c:v>96.23</c:v>
                </c:pt>
                <c:pt idx="2">
                  <c:v>96.27</c:v>
                </c:pt>
                <c:pt idx="3">
                  <c:v>96.98</c:v>
                </c:pt>
                <c:pt idx="4">
                  <c:v>97.18</c:v>
                </c:pt>
              </c:numCache>
            </c:numRef>
          </c:val>
          <c:extLst>
            <c:ext xmlns:c16="http://schemas.microsoft.com/office/drawing/2014/chart" uri="{C3380CC4-5D6E-409C-BE32-E72D297353CC}">
              <c16:uniqueId val="{00000000-DD07-4EC2-82D9-CC96D48C09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DD07-4EC2-82D9-CC96D48C09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108.06</c:v>
                </c:pt>
                <c:pt idx="1">
                  <c:v>107.56</c:v>
                </c:pt>
                <c:pt idx="2">
                  <c:v>105.33</c:v>
                </c:pt>
                <c:pt idx="3">
                  <c:v>103.15</c:v>
                </c:pt>
                <c:pt idx="4">
                  <c:v>100.2</c:v>
                </c:pt>
              </c:numCache>
            </c:numRef>
          </c:val>
          <c:extLst>
            <c:ext xmlns:c16="http://schemas.microsoft.com/office/drawing/2014/chart" uri="{C3380CC4-5D6E-409C-BE32-E72D297353CC}">
              <c16:uniqueId val="{00000000-E328-4601-8203-E2D251477E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E328-4601-8203-E2D251477E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43.81</c:v>
                </c:pt>
                <c:pt idx="1">
                  <c:v>45.63</c:v>
                </c:pt>
                <c:pt idx="2">
                  <c:v>47.14</c:v>
                </c:pt>
                <c:pt idx="3">
                  <c:v>48.67</c:v>
                </c:pt>
                <c:pt idx="4">
                  <c:v>50.07</c:v>
                </c:pt>
              </c:numCache>
            </c:numRef>
          </c:val>
          <c:extLst>
            <c:ext xmlns:c16="http://schemas.microsoft.com/office/drawing/2014/chart" uri="{C3380CC4-5D6E-409C-BE32-E72D297353CC}">
              <c16:uniqueId val="{00000000-9E29-499D-A0E7-F5B43E0EB1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9E29-499D-A0E7-F5B43E0EB1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14.16</c:v>
                </c:pt>
                <c:pt idx="1">
                  <c:v>15.15</c:v>
                </c:pt>
                <c:pt idx="2">
                  <c:v>15.49</c:v>
                </c:pt>
                <c:pt idx="3">
                  <c:v>15.92</c:v>
                </c:pt>
                <c:pt idx="4">
                  <c:v>16.260000000000002</c:v>
                </c:pt>
              </c:numCache>
            </c:numRef>
          </c:val>
          <c:extLst>
            <c:ext xmlns:c16="http://schemas.microsoft.com/office/drawing/2014/chart" uri="{C3380CC4-5D6E-409C-BE32-E72D297353CC}">
              <c16:uniqueId val="{00000000-039E-4778-B182-E88FEAF17F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039E-4778-B182-E88FEAF17F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4B-4213-AC99-08CF6E2B54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B4B-4213-AC99-08CF6E2B54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245.56</c:v>
                </c:pt>
                <c:pt idx="1">
                  <c:v>282.92</c:v>
                </c:pt>
                <c:pt idx="2">
                  <c:v>267.79000000000002</c:v>
                </c:pt>
                <c:pt idx="3">
                  <c:v>268.69</c:v>
                </c:pt>
                <c:pt idx="4">
                  <c:v>241.35</c:v>
                </c:pt>
              </c:numCache>
            </c:numRef>
          </c:val>
          <c:extLst>
            <c:ext xmlns:c16="http://schemas.microsoft.com/office/drawing/2014/chart" uri="{C3380CC4-5D6E-409C-BE32-E72D297353CC}">
              <c16:uniqueId val="{00000000-BE7A-40A4-A584-AFC9B50AF4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BE7A-40A4-A584-AFC9B50AF4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116.34</c:v>
                </c:pt>
                <c:pt idx="1">
                  <c:v>106.74</c:v>
                </c:pt>
                <c:pt idx="2">
                  <c:v>98.44</c:v>
                </c:pt>
                <c:pt idx="3">
                  <c:v>88.81</c:v>
                </c:pt>
                <c:pt idx="4">
                  <c:v>86.86</c:v>
                </c:pt>
              </c:numCache>
            </c:numRef>
          </c:val>
          <c:extLst>
            <c:ext xmlns:c16="http://schemas.microsoft.com/office/drawing/2014/chart" uri="{C3380CC4-5D6E-409C-BE32-E72D297353CC}">
              <c16:uniqueId val="{00000000-FE94-406B-956A-66588AE613B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FE94-406B-956A-66588AE613B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102.72</c:v>
                </c:pt>
                <c:pt idx="1">
                  <c:v>102.51</c:v>
                </c:pt>
                <c:pt idx="2">
                  <c:v>100.01</c:v>
                </c:pt>
                <c:pt idx="3">
                  <c:v>97.77</c:v>
                </c:pt>
                <c:pt idx="4">
                  <c:v>94.68</c:v>
                </c:pt>
              </c:numCache>
            </c:numRef>
          </c:val>
          <c:extLst>
            <c:ext xmlns:c16="http://schemas.microsoft.com/office/drawing/2014/chart" uri="{C3380CC4-5D6E-409C-BE32-E72D297353CC}">
              <c16:uniqueId val="{00000000-58A2-48A0-A14F-A5E8D88ADB0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58A2-48A0-A14F-A5E8D88ADB0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186.29</c:v>
                </c:pt>
                <c:pt idx="1">
                  <c:v>186.3</c:v>
                </c:pt>
                <c:pt idx="2">
                  <c:v>189.74</c:v>
                </c:pt>
                <c:pt idx="3">
                  <c:v>193.64</c:v>
                </c:pt>
                <c:pt idx="4">
                  <c:v>190.16</c:v>
                </c:pt>
              </c:numCache>
            </c:numRef>
          </c:val>
          <c:extLst>
            <c:ext xmlns:c16="http://schemas.microsoft.com/office/drawing/2014/chart" uri="{C3380CC4-5D6E-409C-BE32-E72D297353CC}">
              <c16:uniqueId val="{00000000-E64A-4E4C-B473-5F17BEF724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E64A-4E4C-B473-5F17BEF724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BI82" sqref="BI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
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
データ!H6</f>
        <v>
東京都　武蔵野市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
1</v>
      </c>
      <c r="C7" s="49"/>
      <c r="D7" s="49"/>
      <c r="E7" s="49"/>
      <c r="F7" s="49"/>
      <c r="G7" s="49"/>
      <c r="H7" s="49"/>
      <c r="I7" s="48" t="s">
        <v>
2</v>
      </c>
      <c r="J7" s="49"/>
      <c r="K7" s="49"/>
      <c r="L7" s="49"/>
      <c r="M7" s="49"/>
      <c r="N7" s="49"/>
      <c r="O7" s="50"/>
      <c r="P7" s="51" t="s">
        <v>
3</v>
      </c>
      <c r="Q7" s="51"/>
      <c r="R7" s="51"/>
      <c r="S7" s="51"/>
      <c r="T7" s="51"/>
      <c r="U7" s="51"/>
      <c r="V7" s="51"/>
      <c r="W7" s="51" t="s">
        <v>
4</v>
      </c>
      <c r="X7" s="51"/>
      <c r="Y7" s="51"/>
      <c r="Z7" s="51"/>
      <c r="AA7" s="51"/>
      <c r="AB7" s="51"/>
      <c r="AC7" s="51"/>
      <c r="AD7" s="51" t="s">
        <v>
5</v>
      </c>
      <c r="AE7" s="51"/>
      <c r="AF7" s="51"/>
      <c r="AG7" s="51"/>
      <c r="AH7" s="51"/>
      <c r="AI7" s="51"/>
      <c r="AJ7" s="51"/>
      <c r="AK7" s="4"/>
      <c r="AL7" s="51" t="s">
        <v>
6</v>
      </c>
      <c r="AM7" s="51"/>
      <c r="AN7" s="51"/>
      <c r="AO7" s="51"/>
      <c r="AP7" s="51"/>
      <c r="AQ7" s="51"/>
      <c r="AR7" s="51"/>
      <c r="AS7" s="51"/>
      <c r="AT7" s="48" t="s">
        <v>
7</v>
      </c>
      <c r="AU7" s="49"/>
      <c r="AV7" s="49"/>
      <c r="AW7" s="49"/>
      <c r="AX7" s="49"/>
      <c r="AY7" s="49"/>
      <c r="AZ7" s="49"/>
      <c r="BA7" s="49"/>
      <c r="BB7" s="51" t="s">
        <v>
8</v>
      </c>
      <c r="BC7" s="51"/>
      <c r="BD7" s="51"/>
      <c r="BE7" s="51"/>
      <c r="BF7" s="51"/>
      <c r="BG7" s="51"/>
      <c r="BH7" s="51"/>
      <c r="BI7" s="51"/>
      <c r="BJ7" s="3"/>
      <c r="BK7" s="3"/>
      <c r="BL7" s="5" t="s">
        <v>
9</v>
      </c>
      <c r="BM7" s="6"/>
      <c r="BN7" s="6"/>
      <c r="BO7" s="6"/>
      <c r="BP7" s="6"/>
      <c r="BQ7" s="6"/>
      <c r="BR7" s="6"/>
      <c r="BS7" s="6"/>
      <c r="BT7" s="6"/>
      <c r="BU7" s="6"/>
      <c r="BV7" s="6"/>
      <c r="BW7" s="6"/>
      <c r="BX7" s="6"/>
      <c r="BY7" s="7"/>
    </row>
    <row r="8" spans="1:78" ht="18.75" customHeight="1" x14ac:dyDescent="0.15">
      <c r="A8" s="2"/>
      <c r="B8" s="57" t="str">
        <f>
データ!$I$6</f>
        <v>
法適用</v>
      </c>
      <c r="C8" s="58"/>
      <c r="D8" s="58"/>
      <c r="E8" s="58"/>
      <c r="F8" s="58"/>
      <c r="G8" s="58"/>
      <c r="H8" s="58"/>
      <c r="I8" s="57" t="str">
        <f>
データ!$J$6</f>
        <v>
水道事業</v>
      </c>
      <c r="J8" s="58"/>
      <c r="K8" s="58"/>
      <c r="L8" s="58"/>
      <c r="M8" s="58"/>
      <c r="N8" s="58"/>
      <c r="O8" s="59"/>
      <c r="P8" s="60" t="str">
        <f>
データ!$K$6</f>
        <v>
末端給水事業</v>
      </c>
      <c r="Q8" s="60"/>
      <c r="R8" s="60"/>
      <c r="S8" s="60"/>
      <c r="T8" s="60"/>
      <c r="U8" s="60"/>
      <c r="V8" s="60"/>
      <c r="W8" s="60" t="str">
        <f>
データ!$L$6</f>
        <v>
A3</v>
      </c>
      <c r="X8" s="60"/>
      <c r="Y8" s="60"/>
      <c r="Z8" s="60"/>
      <c r="AA8" s="60"/>
      <c r="AB8" s="60"/>
      <c r="AC8" s="60"/>
      <c r="AD8" s="60" t="str">
        <f>
データ!$M$6</f>
        <v>
非設置</v>
      </c>
      <c r="AE8" s="60"/>
      <c r="AF8" s="60"/>
      <c r="AG8" s="60"/>
      <c r="AH8" s="60"/>
      <c r="AI8" s="60"/>
      <c r="AJ8" s="60"/>
      <c r="AK8" s="4"/>
      <c r="AL8" s="61">
        <f>
データ!$R$6</f>
        <v>
147643</v>
      </c>
      <c r="AM8" s="61"/>
      <c r="AN8" s="61"/>
      <c r="AO8" s="61"/>
      <c r="AP8" s="61"/>
      <c r="AQ8" s="61"/>
      <c r="AR8" s="61"/>
      <c r="AS8" s="61"/>
      <c r="AT8" s="52">
        <f>
データ!$S$6</f>
        <v>
10.98</v>
      </c>
      <c r="AU8" s="53"/>
      <c r="AV8" s="53"/>
      <c r="AW8" s="53"/>
      <c r="AX8" s="53"/>
      <c r="AY8" s="53"/>
      <c r="AZ8" s="53"/>
      <c r="BA8" s="53"/>
      <c r="BB8" s="54">
        <f>
データ!$T$6</f>
        <v>
13446.54</v>
      </c>
      <c r="BC8" s="54"/>
      <c r="BD8" s="54"/>
      <c r="BE8" s="54"/>
      <c r="BF8" s="54"/>
      <c r="BG8" s="54"/>
      <c r="BH8" s="54"/>
      <c r="BI8" s="54"/>
      <c r="BJ8" s="3"/>
      <c r="BK8" s="3"/>
      <c r="BL8" s="55" t="s">
        <v>
10</v>
      </c>
      <c r="BM8" s="56"/>
      <c r="BN8" s="8" t="s">
        <v>
11</v>
      </c>
      <c r="BO8" s="9"/>
      <c r="BP8" s="9"/>
      <c r="BQ8" s="9"/>
      <c r="BR8" s="9"/>
      <c r="BS8" s="9"/>
      <c r="BT8" s="9"/>
      <c r="BU8" s="9"/>
      <c r="BV8" s="9"/>
      <c r="BW8" s="9"/>
      <c r="BX8" s="9"/>
      <c r="BY8" s="10"/>
    </row>
    <row r="9" spans="1:78" ht="18.75" customHeight="1" x14ac:dyDescent="0.15">
      <c r="A9" s="2"/>
      <c r="B9" s="48" t="s">
        <v>
12</v>
      </c>
      <c r="C9" s="49"/>
      <c r="D9" s="49"/>
      <c r="E9" s="49"/>
      <c r="F9" s="49"/>
      <c r="G9" s="49"/>
      <c r="H9" s="49"/>
      <c r="I9" s="48" t="s">
        <v>
13</v>
      </c>
      <c r="J9" s="49"/>
      <c r="K9" s="49"/>
      <c r="L9" s="49"/>
      <c r="M9" s="49"/>
      <c r="N9" s="49"/>
      <c r="O9" s="50"/>
      <c r="P9" s="51" t="s">
        <v>
14</v>
      </c>
      <c r="Q9" s="51"/>
      <c r="R9" s="51"/>
      <c r="S9" s="51"/>
      <c r="T9" s="51"/>
      <c r="U9" s="51"/>
      <c r="V9" s="51"/>
      <c r="W9" s="51" t="s">
        <v>
15</v>
      </c>
      <c r="X9" s="51"/>
      <c r="Y9" s="51"/>
      <c r="Z9" s="51"/>
      <c r="AA9" s="51"/>
      <c r="AB9" s="51"/>
      <c r="AC9" s="51"/>
      <c r="AD9" s="2"/>
      <c r="AE9" s="2"/>
      <c r="AF9" s="2"/>
      <c r="AG9" s="2"/>
      <c r="AH9" s="4"/>
      <c r="AI9" s="4"/>
      <c r="AJ9" s="4"/>
      <c r="AK9" s="4"/>
      <c r="AL9" s="51" t="s">
        <v>
16</v>
      </c>
      <c r="AM9" s="51"/>
      <c r="AN9" s="51"/>
      <c r="AO9" s="51"/>
      <c r="AP9" s="51"/>
      <c r="AQ9" s="51"/>
      <c r="AR9" s="51"/>
      <c r="AS9" s="51"/>
      <c r="AT9" s="48" t="s">
        <v>
17</v>
      </c>
      <c r="AU9" s="49"/>
      <c r="AV9" s="49"/>
      <c r="AW9" s="49"/>
      <c r="AX9" s="49"/>
      <c r="AY9" s="49"/>
      <c r="AZ9" s="49"/>
      <c r="BA9" s="49"/>
      <c r="BB9" s="51" t="s">
        <v>
18</v>
      </c>
      <c r="BC9" s="51"/>
      <c r="BD9" s="51"/>
      <c r="BE9" s="51"/>
      <c r="BF9" s="51"/>
      <c r="BG9" s="51"/>
      <c r="BH9" s="51"/>
      <c r="BI9" s="51"/>
      <c r="BJ9" s="3"/>
      <c r="BK9" s="3"/>
      <c r="BL9" s="62" t="s">
        <v>
19</v>
      </c>
      <c r="BM9" s="63"/>
      <c r="BN9" s="11" t="s">
        <v>
20</v>
      </c>
      <c r="BO9" s="12"/>
      <c r="BP9" s="12"/>
      <c r="BQ9" s="12"/>
      <c r="BR9" s="12"/>
      <c r="BS9" s="12"/>
      <c r="BT9" s="12"/>
      <c r="BU9" s="12"/>
      <c r="BV9" s="12"/>
      <c r="BW9" s="12"/>
      <c r="BX9" s="12"/>
      <c r="BY9" s="13"/>
    </row>
    <row r="10" spans="1:78" ht="18.75" customHeight="1" x14ac:dyDescent="0.15">
      <c r="A10" s="2"/>
      <c r="B10" s="52" t="str">
        <f>
データ!$N$6</f>
        <v>
-</v>
      </c>
      <c r="C10" s="53"/>
      <c r="D10" s="53"/>
      <c r="E10" s="53"/>
      <c r="F10" s="53"/>
      <c r="G10" s="53"/>
      <c r="H10" s="53"/>
      <c r="I10" s="52">
        <f>
データ!$O$6</f>
        <v>
81.709999999999994</v>
      </c>
      <c r="J10" s="53"/>
      <c r="K10" s="53"/>
      <c r="L10" s="53"/>
      <c r="M10" s="53"/>
      <c r="N10" s="53"/>
      <c r="O10" s="64"/>
      <c r="P10" s="54">
        <f>
データ!$P$6</f>
        <v>
100</v>
      </c>
      <c r="Q10" s="54"/>
      <c r="R10" s="54"/>
      <c r="S10" s="54"/>
      <c r="T10" s="54"/>
      <c r="U10" s="54"/>
      <c r="V10" s="54"/>
      <c r="W10" s="61">
        <f>
データ!$Q$6</f>
        <v>
2422</v>
      </c>
      <c r="X10" s="61"/>
      <c r="Y10" s="61"/>
      <c r="Z10" s="61"/>
      <c r="AA10" s="61"/>
      <c r="AB10" s="61"/>
      <c r="AC10" s="61"/>
      <c r="AD10" s="2"/>
      <c r="AE10" s="2"/>
      <c r="AF10" s="2"/>
      <c r="AG10" s="2"/>
      <c r="AH10" s="4"/>
      <c r="AI10" s="4"/>
      <c r="AJ10" s="4"/>
      <c r="AK10" s="4"/>
      <c r="AL10" s="61">
        <f>
データ!$U$6</f>
        <v>
147975</v>
      </c>
      <c r="AM10" s="61"/>
      <c r="AN10" s="61"/>
      <c r="AO10" s="61"/>
      <c r="AP10" s="61"/>
      <c r="AQ10" s="61"/>
      <c r="AR10" s="61"/>
      <c r="AS10" s="61"/>
      <c r="AT10" s="52">
        <f>
データ!$V$6</f>
        <v>
10.98</v>
      </c>
      <c r="AU10" s="53"/>
      <c r="AV10" s="53"/>
      <c r="AW10" s="53"/>
      <c r="AX10" s="53"/>
      <c r="AY10" s="53"/>
      <c r="AZ10" s="53"/>
      <c r="BA10" s="53"/>
      <c r="BB10" s="54">
        <f>
データ!$W$6</f>
        <v>
13476.78</v>
      </c>
      <c r="BC10" s="54"/>
      <c r="BD10" s="54"/>
      <c r="BE10" s="54"/>
      <c r="BF10" s="54"/>
      <c r="BG10" s="54"/>
      <c r="BH10" s="54"/>
      <c r="BI10" s="54"/>
      <c r="BJ10" s="2"/>
      <c r="BK10" s="2"/>
      <c r="BL10" s="65" t="s">
        <v>
21</v>
      </c>
      <c r="BM10" s="66"/>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
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
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
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
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
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
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
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
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
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【110.27】</v>
      </c>
      <c r="F85" s="27" t="str">
        <f>
データ!AS6</f>
        <v>
【1.15】</v>
      </c>
      <c r="G85" s="27" t="str">
        <f>
データ!BD6</f>
        <v>
【260.31】</v>
      </c>
      <c r="H85" s="27" t="str">
        <f>
データ!BO6</f>
        <v>
【275.67】</v>
      </c>
      <c r="I85" s="27" t="str">
        <f>
データ!BZ6</f>
        <v>
【100.05】</v>
      </c>
      <c r="J85" s="27" t="str">
        <f>
データ!CK6</f>
        <v>
【166.40】</v>
      </c>
      <c r="K85" s="27" t="str">
        <f>
データ!CV6</f>
        <v>
【60.69】</v>
      </c>
      <c r="L85" s="27" t="str">
        <f>
データ!DG6</f>
        <v>
【89.82】</v>
      </c>
      <c r="M85" s="27" t="str">
        <f>
データ!DR6</f>
        <v>
【50.19】</v>
      </c>
      <c r="N85" s="27" t="str">
        <f>
データ!EC6</f>
        <v>
【20.63】</v>
      </c>
      <c r="O85" s="27" t="str">
        <f>
データ!EN6</f>
        <v>
【0.69】</v>
      </c>
    </row>
  </sheetData>
  <sheetProtection algorithmName="SHA-512" hashValue="KchcxSShdxgzCxm1ktgZ5ZZneRCu1tMP6dL43ejXJnawcWF0mR1ySLsUAhf/eftQoDDkQSHbkCabImmY9BlPRw==" saltValue="04AWIrpXCoBAwuJvTfz/9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15">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15">
      <c r="A6" s="29" t="s">
        <v>
92</v>
      </c>
      <c r="B6" s="34">
        <f>
B7</f>
        <v>
2020</v>
      </c>
      <c r="C6" s="34">
        <f t="shared" ref="C6:W6" si="3">
C7</f>
        <v>
132039</v>
      </c>
      <c r="D6" s="34">
        <f t="shared" si="3"/>
        <v>
46</v>
      </c>
      <c r="E6" s="34">
        <f t="shared" si="3"/>
        <v>
1</v>
      </c>
      <c r="F6" s="34">
        <f t="shared" si="3"/>
        <v>
0</v>
      </c>
      <c r="G6" s="34">
        <f t="shared" si="3"/>
        <v>
1</v>
      </c>
      <c r="H6" s="34" t="str">
        <f t="shared" si="3"/>
        <v>
東京都　武蔵野市</v>
      </c>
      <c r="I6" s="34" t="str">
        <f t="shared" si="3"/>
        <v>
法適用</v>
      </c>
      <c r="J6" s="34" t="str">
        <f t="shared" si="3"/>
        <v>
水道事業</v>
      </c>
      <c r="K6" s="34" t="str">
        <f t="shared" si="3"/>
        <v>
末端給水事業</v>
      </c>
      <c r="L6" s="34" t="str">
        <f t="shared" si="3"/>
        <v>
A3</v>
      </c>
      <c r="M6" s="34" t="str">
        <f t="shared" si="3"/>
        <v>
非設置</v>
      </c>
      <c r="N6" s="35" t="str">
        <f t="shared" si="3"/>
        <v>
-</v>
      </c>
      <c r="O6" s="35">
        <f t="shared" si="3"/>
        <v>
81.709999999999994</v>
      </c>
      <c r="P6" s="35">
        <f t="shared" si="3"/>
        <v>
100</v>
      </c>
      <c r="Q6" s="35">
        <f t="shared" si="3"/>
        <v>
2422</v>
      </c>
      <c r="R6" s="35">
        <f t="shared" si="3"/>
        <v>
147643</v>
      </c>
      <c r="S6" s="35">
        <f t="shared" si="3"/>
        <v>
10.98</v>
      </c>
      <c r="T6" s="35">
        <f t="shared" si="3"/>
        <v>
13446.54</v>
      </c>
      <c r="U6" s="35">
        <f t="shared" si="3"/>
        <v>
147975</v>
      </c>
      <c r="V6" s="35">
        <f t="shared" si="3"/>
        <v>
10.98</v>
      </c>
      <c r="W6" s="35">
        <f t="shared" si="3"/>
        <v>
13476.78</v>
      </c>
      <c r="X6" s="36">
        <f>
IF(X7="",NA(),X7)</f>
        <v>
108.06</v>
      </c>
      <c r="Y6" s="36">
        <f t="shared" ref="Y6:AG6" si="4">
IF(Y7="",NA(),Y7)</f>
        <v>
107.56</v>
      </c>
      <c r="Z6" s="36">
        <f t="shared" si="4"/>
        <v>
105.33</v>
      </c>
      <c r="AA6" s="36">
        <f t="shared" si="4"/>
        <v>
103.15</v>
      </c>
      <c r="AB6" s="36">
        <f t="shared" si="4"/>
        <v>
100.2</v>
      </c>
      <c r="AC6" s="36">
        <f t="shared" si="4"/>
        <v>
114</v>
      </c>
      <c r="AD6" s="36">
        <f t="shared" si="4"/>
        <v>
113.68</v>
      </c>
      <c r="AE6" s="36">
        <f t="shared" si="4"/>
        <v>
113.82</v>
      </c>
      <c r="AF6" s="36">
        <f t="shared" si="4"/>
        <v>
112.82</v>
      </c>
      <c r="AG6" s="36">
        <f t="shared" si="4"/>
        <v>
111.21</v>
      </c>
      <c r="AH6" s="35" t="str">
        <f>
IF(AH7="","",IF(AH7="-","【-】","【"&amp;SUBSTITUTE(TEXT(AH7,"#,##0.00"),"-","△")&amp;"】"))</f>
        <v>
【110.27】</v>
      </c>
      <c r="AI6" s="35">
        <f>
IF(AI7="",NA(),AI7)</f>
        <v>
0</v>
      </c>
      <c r="AJ6" s="35">
        <f t="shared" ref="AJ6:AR6" si="5">
IF(AJ7="",NA(),AJ7)</f>
        <v>
0</v>
      </c>
      <c r="AK6" s="35">
        <f t="shared" si="5"/>
        <v>
0</v>
      </c>
      <c r="AL6" s="35">
        <f t="shared" si="5"/>
        <v>
0</v>
      </c>
      <c r="AM6" s="35">
        <f t="shared" si="5"/>
        <v>
0</v>
      </c>
      <c r="AN6" s="36">
        <f t="shared" si="5"/>
        <v>
0.23</v>
      </c>
      <c r="AO6" s="36">
        <f t="shared" si="5"/>
        <v>
0.03</v>
      </c>
      <c r="AP6" s="35">
        <f t="shared" si="5"/>
        <v>
0</v>
      </c>
      <c r="AQ6" s="35">
        <f t="shared" si="5"/>
        <v>
0</v>
      </c>
      <c r="AR6" s="35">
        <f t="shared" si="5"/>
        <v>
0</v>
      </c>
      <c r="AS6" s="35" t="str">
        <f>
IF(AS7="","",IF(AS7="-","【-】","【"&amp;SUBSTITUTE(TEXT(AS7,"#,##0.00"),"-","△")&amp;"】"))</f>
        <v>
【1.15】</v>
      </c>
      <c r="AT6" s="36">
        <f>
IF(AT7="",NA(),AT7)</f>
        <v>
245.56</v>
      </c>
      <c r="AU6" s="36">
        <f t="shared" ref="AU6:BC6" si="6">
IF(AU7="",NA(),AU7)</f>
        <v>
282.92</v>
      </c>
      <c r="AV6" s="36">
        <f t="shared" si="6"/>
        <v>
267.79000000000002</v>
      </c>
      <c r="AW6" s="36">
        <f t="shared" si="6"/>
        <v>
268.69</v>
      </c>
      <c r="AX6" s="36">
        <f t="shared" si="6"/>
        <v>
241.35</v>
      </c>
      <c r="AY6" s="36">
        <f t="shared" si="6"/>
        <v>
349.04</v>
      </c>
      <c r="AZ6" s="36">
        <f t="shared" si="6"/>
        <v>
337.49</v>
      </c>
      <c r="BA6" s="36">
        <f t="shared" si="6"/>
        <v>
335.6</v>
      </c>
      <c r="BB6" s="36">
        <f t="shared" si="6"/>
        <v>
358.91</v>
      </c>
      <c r="BC6" s="36">
        <f t="shared" si="6"/>
        <v>
360.96</v>
      </c>
      <c r="BD6" s="35" t="str">
        <f>
IF(BD7="","",IF(BD7="-","【-】","【"&amp;SUBSTITUTE(TEXT(BD7,"#,##0.00"),"-","△")&amp;"】"))</f>
        <v>
【260.31】</v>
      </c>
      <c r="BE6" s="36">
        <f>
IF(BE7="",NA(),BE7)</f>
        <v>
116.34</v>
      </c>
      <c r="BF6" s="36">
        <f t="shared" ref="BF6:BN6" si="7">
IF(BF7="",NA(),BF7)</f>
        <v>
106.74</v>
      </c>
      <c r="BG6" s="36">
        <f t="shared" si="7"/>
        <v>
98.44</v>
      </c>
      <c r="BH6" s="36">
        <f t="shared" si="7"/>
        <v>
88.81</v>
      </c>
      <c r="BI6" s="36">
        <f t="shared" si="7"/>
        <v>
86.86</v>
      </c>
      <c r="BJ6" s="36">
        <f t="shared" si="7"/>
        <v>
254.54</v>
      </c>
      <c r="BK6" s="36">
        <f t="shared" si="7"/>
        <v>
265.92</v>
      </c>
      <c r="BL6" s="36">
        <f t="shared" si="7"/>
        <v>
258.26</v>
      </c>
      <c r="BM6" s="36">
        <f t="shared" si="7"/>
        <v>
247.27</v>
      </c>
      <c r="BN6" s="36">
        <f t="shared" si="7"/>
        <v>
239.18</v>
      </c>
      <c r="BO6" s="35" t="str">
        <f>
IF(BO7="","",IF(BO7="-","【-】","【"&amp;SUBSTITUTE(TEXT(BO7,"#,##0.00"),"-","△")&amp;"】"))</f>
        <v>
【275.67】</v>
      </c>
      <c r="BP6" s="36">
        <f>
IF(BP7="",NA(),BP7)</f>
        <v>
102.72</v>
      </c>
      <c r="BQ6" s="36">
        <f t="shared" ref="BQ6:BY6" si="8">
IF(BQ7="",NA(),BQ7)</f>
        <v>
102.51</v>
      </c>
      <c r="BR6" s="36">
        <f t="shared" si="8"/>
        <v>
100.01</v>
      </c>
      <c r="BS6" s="36">
        <f t="shared" si="8"/>
        <v>
97.77</v>
      </c>
      <c r="BT6" s="36">
        <f t="shared" si="8"/>
        <v>
94.68</v>
      </c>
      <c r="BU6" s="36">
        <f t="shared" si="8"/>
        <v>
106.52</v>
      </c>
      <c r="BV6" s="36">
        <f t="shared" si="8"/>
        <v>
105.86</v>
      </c>
      <c r="BW6" s="36">
        <f t="shared" si="8"/>
        <v>
106.07</v>
      </c>
      <c r="BX6" s="36">
        <f t="shared" si="8"/>
        <v>
105.34</v>
      </c>
      <c r="BY6" s="36">
        <f t="shared" si="8"/>
        <v>
101.89</v>
      </c>
      <c r="BZ6" s="35" t="str">
        <f>
IF(BZ7="","",IF(BZ7="-","【-】","【"&amp;SUBSTITUTE(TEXT(BZ7,"#,##0.00"),"-","△")&amp;"】"))</f>
        <v>
【100.05】</v>
      </c>
      <c r="CA6" s="36">
        <f>
IF(CA7="",NA(),CA7)</f>
        <v>
186.29</v>
      </c>
      <c r="CB6" s="36">
        <f t="shared" ref="CB6:CJ6" si="9">
IF(CB7="",NA(),CB7)</f>
        <v>
186.3</v>
      </c>
      <c r="CC6" s="36">
        <f t="shared" si="9"/>
        <v>
189.74</v>
      </c>
      <c r="CD6" s="36">
        <f t="shared" si="9"/>
        <v>
193.64</v>
      </c>
      <c r="CE6" s="36">
        <f t="shared" si="9"/>
        <v>
190.16</v>
      </c>
      <c r="CF6" s="36">
        <f t="shared" si="9"/>
        <v>
155.80000000000001</v>
      </c>
      <c r="CG6" s="36">
        <f t="shared" si="9"/>
        <v>
158.58000000000001</v>
      </c>
      <c r="CH6" s="36">
        <f t="shared" si="9"/>
        <v>
159.22</v>
      </c>
      <c r="CI6" s="36">
        <f t="shared" si="9"/>
        <v>
159.6</v>
      </c>
      <c r="CJ6" s="36">
        <f t="shared" si="9"/>
        <v>
156.32</v>
      </c>
      <c r="CK6" s="35" t="str">
        <f>
IF(CK7="","",IF(CK7="-","【-】","【"&amp;SUBSTITUTE(TEXT(CK7,"#,##0.00"),"-","△")&amp;"】"))</f>
        <v>
【166.40】</v>
      </c>
      <c r="CL6" s="36">
        <f>
IF(CL7="",NA(),CL7)</f>
        <v>
70.150000000000006</v>
      </c>
      <c r="CM6" s="36">
        <f t="shared" ref="CM6:CU6" si="10">
IF(CM7="",NA(),CM7)</f>
        <v>
70.06</v>
      </c>
      <c r="CN6" s="36">
        <f t="shared" si="10"/>
        <v>
69.41</v>
      </c>
      <c r="CO6" s="36">
        <f t="shared" si="10"/>
        <v>
68.47</v>
      </c>
      <c r="CP6" s="36">
        <f t="shared" si="10"/>
        <v>
69.040000000000006</v>
      </c>
      <c r="CQ6" s="36">
        <f t="shared" si="10"/>
        <v>
62.1</v>
      </c>
      <c r="CR6" s="36">
        <f t="shared" si="10"/>
        <v>
62.38</v>
      </c>
      <c r="CS6" s="36">
        <f t="shared" si="10"/>
        <v>
62.83</v>
      </c>
      <c r="CT6" s="36">
        <f t="shared" si="10"/>
        <v>
62.05</v>
      </c>
      <c r="CU6" s="36">
        <f t="shared" si="10"/>
        <v>
63.23</v>
      </c>
      <c r="CV6" s="35" t="str">
        <f>
IF(CV7="","",IF(CV7="-","【-】","【"&amp;SUBSTITUTE(TEXT(CV7,"#,##0.00"),"-","△")&amp;"】"))</f>
        <v>
【60.69】</v>
      </c>
      <c r="CW6" s="36">
        <f>
IF(CW7="",NA(),CW7)</f>
        <v>
95.88</v>
      </c>
      <c r="CX6" s="36">
        <f t="shared" ref="CX6:DF6" si="11">
IF(CX7="",NA(),CX7)</f>
        <v>
96.23</v>
      </c>
      <c r="CY6" s="36">
        <f t="shared" si="11"/>
        <v>
96.27</v>
      </c>
      <c r="CZ6" s="36">
        <f t="shared" si="11"/>
        <v>
96.98</v>
      </c>
      <c r="DA6" s="36">
        <f t="shared" si="11"/>
        <v>
97.18</v>
      </c>
      <c r="DB6" s="36">
        <f t="shared" si="11"/>
        <v>
89.52</v>
      </c>
      <c r="DC6" s="36">
        <f t="shared" si="11"/>
        <v>
89.17</v>
      </c>
      <c r="DD6" s="36">
        <f t="shared" si="11"/>
        <v>
88.86</v>
      </c>
      <c r="DE6" s="36">
        <f t="shared" si="11"/>
        <v>
89.11</v>
      </c>
      <c r="DF6" s="36">
        <f t="shared" si="11"/>
        <v>
89.35</v>
      </c>
      <c r="DG6" s="35" t="str">
        <f>
IF(DG7="","",IF(DG7="-","【-】","【"&amp;SUBSTITUTE(TEXT(DG7,"#,##0.00"),"-","△")&amp;"】"))</f>
        <v>
【89.82】</v>
      </c>
      <c r="DH6" s="36">
        <f>
IF(DH7="",NA(),DH7)</f>
        <v>
43.81</v>
      </c>
      <c r="DI6" s="36">
        <f t="shared" ref="DI6:DQ6" si="12">
IF(DI7="",NA(),DI7)</f>
        <v>
45.63</v>
      </c>
      <c r="DJ6" s="36">
        <f t="shared" si="12"/>
        <v>
47.14</v>
      </c>
      <c r="DK6" s="36">
        <f t="shared" si="12"/>
        <v>
48.67</v>
      </c>
      <c r="DL6" s="36">
        <f t="shared" si="12"/>
        <v>
50.07</v>
      </c>
      <c r="DM6" s="36">
        <f t="shared" si="12"/>
        <v>
46.58</v>
      </c>
      <c r="DN6" s="36">
        <f t="shared" si="12"/>
        <v>
46.99</v>
      </c>
      <c r="DO6" s="36">
        <f t="shared" si="12"/>
        <v>
47.89</v>
      </c>
      <c r="DP6" s="36">
        <f t="shared" si="12"/>
        <v>
48.69</v>
      </c>
      <c r="DQ6" s="36">
        <f t="shared" si="12"/>
        <v>
49.62</v>
      </c>
      <c r="DR6" s="35" t="str">
        <f>
IF(DR7="","",IF(DR7="-","【-】","【"&amp;SUBSTITUTE(TEXT(DR7,"#,##0.00"),"-","△")&amp;"】"))</f>
        <v>
【50.19】</v>
      </c>
      <c r="DS6" s="36">
        <f>
IF(DS7="",NA(),DS7)</f>
        <v>
14.16</v>
      </c>
      <c r="DT6" s="36">
        <f t="shared" ref="DT6:EB6" si="13">
IF(DT7="",NA(),DT7)</f>
        <v>
15.15</v>
      </c>
      <c r="DU6" s="36">
        <f t="shared" si="13"/>
        <v>
15.49</v>
      </c>
      <c r="DV6" s="36">
        <f t="shared" si="13"/>
        <v>
15.92</v>
      </c>
      <c r="DW6" s="36">
        <f t="shared" si="13"/>
        <v>
16.260000000000002</v>
      </c>
      <c r="DX6" s="36">
        <f t="shared" si="13"/>
        <v>
14.45</v>
      </c>
      <c r="DY6" s="36">
        <f t="shared" si="13"/>
        <v>
15.83</v>
      </c>
      <c r="DZ6" s="36">
        <f t="shared" si="13"/>
        <v>
16.899999999999999</v>
      </c>
      <c r="EA6" s="36">
        <f t="shared" si="13"/>
        <v>
18.260000000000002</v>
      </c>
      <c r="EB6" s="36">
        <f t="shared" si="13"/>
        <v>
19.510000000000002</v>
      </c>
      <c r="EC6" s="35" t="str">
        <f>
IF(EC7="","",IF(EC7="-","【-】","【"&amp;SUBSTITUTE(TEXT(EC7,"#,##0.00"),"-","△")&amp;"】"))</f>
        <v>
【20.63】</v>
      </c>
      <c r="ED6" s="36">
        <f>
IF(ED7="",NA(),ED7)</f>
        <v>
0.8</v>
      </c>
      <c r="EE6" s="36">
        <f t="shared" ref="EE6:EM6" si="14">
IF(EE7="",NA(),EE7)</f>
        <v>
0.28000000000000003</v>
      </c>
      <c r="EF6" s="36">
        <f t="shared" si="14"/>
        <v>
0.45</v>
      </c>
      <c r="EG6" s="36">
        <f t="shared" si="14"/>
        <v>
0.5</v>
      </c>
      <c r="EH6" s="36">
        <f t="shared" si="14"/>
        <v>
0.3</v>
      </c>
      <c r="EI6" s="36">
        <f t="shared" si="14"/>
        <v>
0.74</v>
      </c>
      <c r="EJ6" s="36">
        <f t="shared" si="14"/>
        <v>
0.74</v>
      </c>
      <c r="EK6" s="36">
        <f t="shared" si="14"/>
        <v>
0.72</v>
      </c>
      <c r="EL6" s="36">
        <f t="shared" si="14"/>
        <v>
0.66</v>
      </c>
      <c r="EM6" s="36">
        <f t="shared" si="14"/>
        <v>
0.67</v>
      </c>
      <c r="EN6" s="35" t="str">
        <f>
IF(EN7="","",IF(EN7="-","【-】","【"&amp;SUBSTITUTE(TEXT(EN7,"#,##0.00"),"-","△")&amp;"】"))</f>
        <v>
【0.69】</v>
      </c>
    </row>
    <row r="7" spans="1:144" s="37" customFormat="1" x14ac:dyDescent="0.15">
      <c r="A7" s="29"/>
      <c r="B7" s="38">
        <v>
2020</v>
      </c>
      <c r="C7" s="38">
        <v>
132039</v>
      </c>
      <c r="D7" s="38">
        <v>
46</v>
      </c>
      <c r="E7" s="38">
        <v>
1</v>
      </c>
      <c r="F7" s="38">
        <v>
0</v>
      </c>
      <c r="G7" s="38">
        <v>
1</v>
      </c>
      <c r="H7" s="38" t="s">
        <v>
93</v>
      </c>
      <c r="I7" s="38" t="s">
        <v>
94</v>
      </c>
      <c r="J7" s="38" t="s">
        <v>
95</v>
      </c>
      <c r="K7" s="38" t="s">
        <v>
96</v>
      </c>
      <c r="L7" s="38" t="s">
        <v>
97</v>
      </c>
      <c r="M7" s="38" t="s">
        <v>
98</v>
      </c>
      <c r="N7" s="39" t="s">
        <v>
99</v>
      </c>
      <c r="O7" s="39">
        <v>
81.709999999999994</v>
      </c>
      <c r="P7" s="39">
        <v>
100</v>
      </c>
      <c r="Q7" s="39">
        <v>
2422</v>
      </c>
      <c r="R7" s="39">
        <v>
147643</v>
      </c>
      <c r="S7" s="39">
        <v>
10.98</v>
      </c>
      <c r="T7" s="39">
        <v>
13446.54</v>
      </c>
      <c r="U7" s="39">
        <v>
147975</v>
      </c>
      <c r="V7" s="39">
        <v>
10.98</v>
      </c>
      <c r="W7" s="39">
        <v>
13476.78</v>
      </c>
      <c r="X7" s="39">
        <v>
108.06</v>
      </c>
      <c r="Y7" s="39">
        <v>
107.56</v>
      </c>
      <c r="Z7" s="39">
        <v>
105.33</v>
      </c>
      <c r="AA7" s="39">
        <v>
103.15</v>
      </c>
      <c r="AB7" s="39">
        <v>
100.2</v>
      </c>
      <c r="AC7" s="39">
        <v>
114</v>
      </c>
      <c r="AD7" s="39">
        <v>
113.68</v>
      </c>
      <c r="AE7" s="39">
        <v>
113.82</v>
      </c>
      <c r="AF7" s="39">
        <v>
112.82</v>
      </c>
      <c r="AG7" s="39">
        <v>
111.21</v>
      </c>
      <c r="AH7" s="39">
        <v>
110.27</v>
      </c>
      <c r="AI7" s="39">
        <v>
0</v>
      </c>
      <c r="AJ7" s="39">
        <v>
0</v>
      </c>
      <c r="AK7" s="39">
        <v>
0</v>
      </c>
      <c r="AL7" s="39">
        <v>
0</v>
      </c>
      <c r="AM7" s="39">
        <v>
0</v>
      </c>
      <c r="AN7" s="39">
        <v>
0.23</v>
      </c>
      <c r="AO7" s="39">
        <v>
0.03</v>
      </c>
      <c r="AP7" s="39">
        <v>
0</v>
      </c>
      <c r="AQ7" s="39">
        <v>
0</v>
      </c>
      <c r="AR7" s="39">
        <v>
0</v>
      </c>
      <c r="AS7" s="39">
        <v>
1.1499999999999999</v>
      </c>
      <c r="AT7" s="39">
        <v>
245.56</v>
      </c>
      <c r="AU7" s="39">
        <v>
282.92</v>
      </c>
      <c r="AV7" s="39">
        <v>
267.79000000000002</v>
      </c>
      <c r="AW7" s="39">
        <v>
268.69</v>
      </c>
      <c r="AX7" s="39">
        <v>
241.35</v>
      </c>
      <c r="AY7" s="39">
        <v>
349.04</v>
      </c>
      <c r="AZ7" s="39">
        <v>
337.49</v>
      </c>
      <c r="BA7" s="39">
        <v>
335.6</v>
      </c>
      <c r="BB7" s="39">
        <v>
358.91</v>
      </c>
      <c r="BC7" s="39">
        <v>
360.96</v>
      </c>
      <c r="BD7" s="39">
        <v>
260.31</v>
      </c>
      <c r="BE7" s="39">
        <v>
116.34</v>
      </c>
      <c r="BF7" s="39">
        <v>
106.74</v>
      </c>
      <c r="BG7" s="39">
        <v>
98.44</v>
      </c>
      <c r="BH7" s="39">
        <v>
88.81</v>
      </c>
      <c r="BI7" s="39">
        <v>
86.86</v>
      </c>
      <c r="BJ7" s="39">
        <v>
254.54</v>
      </c>
      <c r="BK7" s="39">
        <v>
265.92</v>
      </c>
      <c r="BL7" s="39">
        <v>
258.26</v>
      </c>
      <c r="BM7" s="39">
        <v>
247.27</v>
      </c>
      <c r="BN7" s="39">
        <v>
239.18</v>
      </c>
      <c r="BO7" s="39">
        <v>
275.67</v>
      </c>
      <c r="BP7" s="39">
        <v>
102.72</v>
      </c>
      <c r="BQ7" s="39">
        <v>
102.51</v>
      </c>
      <c r="BR7" s="39">
        <v>
100.01</v>
      </c>
      <c r="BS7" s="39">
        <v>
97.77</v>
      </c>
      <c r="BT7" s="39">
        <v>
94.68</v>
      </c>
      <c r="BU7" s="39">
        <v>
106.52</v>
      </c>
      <c r="BV7" s="39">
        <v>
105.86</v>
      </c>
      <c r="BW7" s="39">
        <v>
106.07</v>
      </c>
      <c r="BX7" s="39">
        <v>
105.34</v>
      </c>
      <c r="BY7" s="39">
        <v>
101.89</v>
      </c>
      <c r="BZ7" s="39">
        <v>
100.05</v>
      </c>
      <c r="CA7" s="39">
        <v>
186.29</v>
      </c>
      <c r="CB7" s="39">
        <v>
186.3</v>
      </c>
      <c r="CC7" s="39">
        <v>
189.74</v>
      </c>
      <c r="CD7" s="39">
        <v>
193.64</v>
      </c>
      <c r="CE7" s="39">
        <v>
190.16</v>
      </c>
      <c r="CF7" s="39">
        <v>
155.80000000000001</v>
      </c>
      <c r="CG7" s="39">
        <v>
158.58000000000001</v>
      </c>
      <c r="CH7" s="39">
        <v>
159.22</v>
      </c>
      <c r="CI7" s="39">
        <v>
159.6</v>
      </c>
      <c r="CJ7" s="39">
        <v>
156.32</v>
      </c>
      <c r="CK7" s="39">
        <v>
166.4</v>
      </c>
      <c r="CL7" s="39">
        <v>
70.150000000000006</v>
      </c>
      <c r="CM7" s="39">
        <v>
70.06</v>
      </c>
      <c r="CN7" s="39">
        <v>
69.41</v>
      </c>
      <c r="CO7" s="39">
        <v>
68.47</v>
      </c>
      <c r="CP7" s="39">
        <v>
69.040000000000006</v>
      </c>
      <c r="CQ7" s="39">
        <v>
62.1</v>
      </c>
      <c r="CR7" s="39">
        <v>
62.38</v>
      </c>
      <c r="CS7" s="39">
        <v>
62.83</v>
      </c>
      <c r="CT7" s="39">
        <v>
62.05</v>
      </c>
      <c r="CU7" s="39">
        <v>
63.23</v>
      </c>
      <c r="CV7" s="39">
        <v>
60.69</v>
      </c>
      <c r="CW7" s="39">
        <v>
95.88</v>
      </c>
      <c r="CX7" s="39">
        <v>
96.23</v>
      </c>
      <c r="CY7" s="39">
        <v>
96.27</v>
      </c>
      <c r="CZ7" s="39">
        <v>
96.98</v>
      </c>
      <c r="DA7" s="39">
        <v>
97.18</v>
      </c>
      <c r="DB7" s="39">
        <v>
89.52</v>
      </c>
      <c r="DC7" s="39">
        <v>
89.17</v>
      </c>
      <c r="DD7" s="39">
        <v>
88.86</v>
      </c>
      <c r="DE7" s="39">
        <v>
89.11</v>
      </c>
      <c r="DF7" s="39">
        <v>
89.35</v>
      </c>
      <c r="DG7" s="39">
        <v>
89.82</v>
      </c>
      <c r="DH7" s="39">
        <v>
43.81</v>
      </c>
      <c r="DI7" s="39">
        <v>
45.63</v>
      </c>
      <c r="DJ7" s="39">
        <v>
47.14</v>
      </c>
      <c r="DK7" s="39">
        <v>
48.67</v>
      </c>
      <c r="DL7" s="39">
        <v>
50.07</v>
      </c>
      <c r="DM7" s="39">
        <v>
46.58</v>
      </c>
      <c r="DN7" s="39">
        <v>
46.99</v>
      </c>
      <c r="DO7" s="39">
        <v>
47.89</v>
      </c>
      <c r="DP7" s="39">
        <v>
48.69</v>
      </c>
      <c r="DQ7" s="39">
        <v>
49.62</v>
      </c>
      <c r="DR7" s="39">
        <v>
50.19</v>
      </c>
      <c r="DS7" s="39">
        <v>
14.16</v>
      </c>
      <c r="DT7" s="39">
        <v>
15.15</v>
      </c>
      <c r="DU7" s="39">
        <v>
15.49</v>
      </c>
      <c r="DV7" s="39">
        <v>
15.92</v>
      </c>
      <c r="DW7" s="39">
        <v>
16.260000000000002</v>
      </c>
      <c r="DX7" s="39">
        <v>
14.45</v>
      </c>
      <c r="DY7" s="39">
        <v>
15.83</v>
      </c>
      <c r="DZ7" s="39">
        <v>
16.899999999999999</v>
      </c>
      <c r="EA7" s="39">
        <v>
18.260000000000002</v>
      </c>
      <c r="EB7" s="39">
        <v>
19.510000000000002</v>
      </c>
      <c r="EC7" s="39">
        <v>
20.63</v>
      </c>
      <c r="ED7" s="39">
        <v>
0.8</v>
      </c>
      <c r="EE7" s="39">
        <v>
0.28000000000000003</v>
      </c>
      <c r="EF7" s="39">
        <v>
0.45</v>
      </c>
      <c r="EG7" s="39">
        <v>
0.5</v>
      </c>
      <c r="EH7" s="39">
        <v>
0.3</v>
      </c>
      <c r="EI7" s="39">
        <v>
0.74</v>
      </c>
      <c r="EJ7" s="39">
        <v>
0.74</v>
      </c>
      <c r="EK7" s="39">
        <v>
0.72</v>
      </c>
      <c r="EL7" s="39">
        <v>
0.66</v>
      </c>
      <c r="EM7" s="39">
        <v>
0.67</v>
      </c>
      <c r="EN7" s="39">
        <v>
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D10" si="15">
DATEVALUE($B7+12-B11&amp;"/1/"&amp;B12)</f>
        <v>
46753</v>
      </c>
      <c r="C10" s="43">
        <f t="shared" si="15"/>
        <v>
47119</v>
      </c>
      <c r="D10" s="43">
        <f t="shared" si="15"/>
        <v>
47484</v>
      </c>
      <c r="E10" s="44">
        <f>
DATEVALUE($B7+12-E11&amp;"/1/"&amp;E12)</f>
        <v>
47849</v>
      </c>
      <c r="F10" s="44">
        <f>
DATEVALUE($B7+12-F11&amp;"/1/"&amp;F12)</f>
        <v>
48215</v>
      </c>
    </row>
    <row r="11" spans="1:144" x14ac:dyDescent="0.15">
      <c r="B11">
        <v>
4</v>
      </c>
      <c r="C11">
        <v>
3</v>
      </c>
      <c r="D11">
        <v>
2</v>
      </c>
      <c r="E11">
        <v>
1</v>
      </c>
      <c r="F11">
        <v>
0</v>
      </c>
      <c r="G11" t="s">
        <v>
105</v>
      </c>
    </row>
    <row r="12" spans="1:144" x14ac:dyDescent="0.15">
      <c r="B12">
        <v>
1</v>
      </c>
      <c r="C12">
        <v>
1</v>
      </c>
      <c r="D12">
        <v>
1</v>
      </c>
      <c r="E12">
        <v>
1</v>
      </c>
      <c r="F12">
        <v>
2</v>
      </c>
      <c r="G12" t="s">
        <v>
106</v>
      </c>
    </row>
    <row r="13" spans="1:144" x14ac:dyDescent="0.15">
      <c r="B13" t="s">
        <v>
107</v>
      </c>
      <c r="C13" t="s">
        <v>
108</v>
      </c>
      <c r="D13" t="s">
        <v>
108</v>
      </c>
      <c r="E13" t="s">
        <v>
109</v>
      </c>
      <c r="F13" t="s">
        <v>
110</v>
      </c>
      <c r="G13" t="s">
        <v>
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cp:lastPrinted>2022-01-25T00:48:04Z</cp:lastPrinted>
  <dcterms:created xsi:type="dcterms:W3CDTF">2021-12-03T06:47:36Z</dcterms:created>
  <dcterms:modified xsi:type="dcterms:W3CDTF">2022-01-25T01:00:35Z</dcterms:modified>
  <cp:category/>
</cp:coreProperties>
</file>