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中野・左" sheetId="3" r:id="rId1"/>
    <sheet name="中野・右" sheetId="2" r:id="rId2"/>
  </sheets>
  <definedNames>
    <definedName name="_xlnm.Print_Area" localSheetId="1">中野・右!$A$1:$S$62</definedName>
    <definedName name="_xlnm.Print_Area" localSheetId="0">中野・左!$A$1:$AL$52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J52" i="2"/>
  <c r="J51" i="2"/>
  <c r="G51" i="2"/>
  <c r="E51" i="2"/>
  <c r="D51" i="2"/>
  <c r="E52" i="2"/>
  <c r="J49" i="2"/>
  <c r="E49" i="2"/>
  <c r="J47" i="2"/>
  <c r="E47" i="2"/>
  <c r="J46" i="2"/>
  <c r="E46" i="2"/>
  <c r="J45" i="2"/>
  <c r="E45" i="2"/>
  <c r="J44" i="2"/>
  <c r="E44" i="2"/>
  <c r="N43" i="2"/>
  <c r="P43" i="2"/>
  <c r="J43" i="2"/>
  <c r="E43" i="2"/>
  <c r="J42" i="2"/>
  <c r="E42" i="2"/>
  <c r="J41" i="2"/>
  <c r="E41" i="2"/>
  <c r="J40" i="2"/>
  <c r="E40" i="2"/>
  <c r="J39" i="2"/>
  <c r="E39" i="2"/>
  <c r="P38" i="2"/>
  <c r="J38" i="2"/>
  <c r="E38" i="2"/>
  <c r="D32" i="2"/>
  <c r="O30" i="2"/>
  <c r="J30" i="2"/>
  <c r="R23" i="2"/>
  <c r="P23" i="2"/>
  <c r="O23" i="2"/>
  <c r="J23" i="2"/>
  <c r="F23" i="2"/>
  <c r="R21" i="2"/>
  <c r="R20" i="2"/>
  <c r="D20" i="2"/>
  <c r="R17" i="2"/>
  <c r="R16" i="2"/>
  <c r="R15" i="2"/>
  <c r="R13" i="2"/>
  <c r="P13" i="2"/>
  <c r="O13" i="2"/>
  <c r="O33" i="2"/>
  <c r="J13" i="2"/>
  <c r="R12" i="2"/>
  <c r="R11" i="2"/>
  <c r="R10" i="2"/>
  <c r="R9" i="2"/>
  <c r="R8" i="2"/>
  <c r="R7" i="2"/>
  <c r="R6" i="2"/>
  <c r="F6" i="2"/>
  <c r="S14" i="3"/>
  <c r="L23" i="2"/>
  <c r="D33" i="2"/>
  <c r="J33" i="2"/>
  <c r="Q43" i="2"/>
  <c r="P37" i="2"/>
  <c r="P39" i="2"/>
  <c r="E11" i="2"/>
  <c r="E33" i="2"/>
  <c r="E31" i="2"/>
  <c r="E30" i="2"/>
  <c r="E28" i="2"/>
  <c r="E27" i="2"/>
  <c r="E26" i="2"/>
  <c r="E25" i="2"/>
  <c r="E24" i="2"/>
  <c r="E22" i="2"/>
  <c r="E19" i="2"/>
  <c r="E18" i="2"/>
  <c r="E16" i="2"/>
  <c r="E14" i="2"/>
  <c r="E13" i="2"/>
  <c r="E10" i="2"/>
  <c r="E8" i="2"/>
  <c r="E29" i="2"/>
  <c r="E23" i="2"/>
  <c r="E21" i="2"/>
  <c r="E17" i="2"/>
  <c r="E15" i="2"/>
  <c r="E9" i="2"/>
  <c r="E7" i="2"/>
  <c r="E6" i="2"/>
  <c r="E32" i="2"/>
  <c r="L18" i="2"/>
  <c r="L33" i="2"/>
  <c r="L21" i="2"/>
  <c r="L17" i="2"/>
  <c r="L15" i="2"/>
  <c r="L12" i="2"/>
  <c r="L11" i="2"/>
  <c r="L9" i="2"/>
  <c r="L7" i="2"/>
  <c r="L27" i="2"/>
  <c r="L26" i="2"/>
  <c r="L25" i="2"/>
  <c r="L24" i="2"/>
  <c r="L20" i="2"/>
  <c r="L16" i="2"/>
  <c r="L10" i="2"/>
  <c r="L8" i="2"/>
  <c r="L6" i="2"/>
  <c r="L13" i="2"/>
  <c r="L30" i="2"/>
  <c r="E20" i="2"/>
</calcChain>
</file>

<file path=xl/sharedStrings.xml><?xml version="1.0" encoding="utf-8"?>
<sst xmlns="http://schemas.openxmlformats.org/spreadsheetml/2006/main" count="369" uniqueCount="207">
  <si>
    <t>中野区</t>
  </si>
  <si>
    <t>　　　　　　　　</t>
  </si>
  <si>
    <t>団　体　名</t>
    <rPh sb="0" eb="1">
      <t>ダン</t>
    </rPh>
    <rPh sb="2" eb="3">
      <t>カラダ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</si>
  <si>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</si>
  <si>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</si>
  <si>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</si>
  <si>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</si>
  <si>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</si>
  <si>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</si>
  <si>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</si>
  <si>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</si>
  <si>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</si>
  <si>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</si>
  <si>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</si>
  <si>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</si>
  <si>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</si>
  <si>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</si>
  <si>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</si>
  <si>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</si>
  <si>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</si>
  <si>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</si>
  <si>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</si>
  <si>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</si>
  <si>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</si>
  <si>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</si>
  <si>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</si>
  <si>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</si>
  <si>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</si>
  <si>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</si>
  <si>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</si>
  <si>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</si>
  <si>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</si>
  <si>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</si>
  <si>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</si>
  <si>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</si>
  <si>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</si>
  <si>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</si>
  <si>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</si>
  <si>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</si>
  <si>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</si>
  <si>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</si>
  <si>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</si>
  <si>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</si>
  <si>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>－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</si>
  <si>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</si>
  <si>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</si>
  <si>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</si>
  <si>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</si>
  <si>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</si>
  <si>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</si>
  <si>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</si>
  <si>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</si>
  <si>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</si>
  <si>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</si>
  <si>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</si>
  <si>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</si>
  <si>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</si>
  <si>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</si>
  <si>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</si>
  <si>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</si>
  <si>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</si>
  <si>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</si>
  <si>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</si>
  <si>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</si>
  <si>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</si>
  <si>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</si>
  <si>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</si>
  <si>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</si>
  <si>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</si>
  <si>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</si>
  <si>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</si>
  <si>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</si>
  <si>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</si>
  <si>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</si>
  <si>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</si>
  <si>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</si>
  <si>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</si>
  <si>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</si>
  <si>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</si>
  <si>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</si>
  <si>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</si>
  <si>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</si>
  <si>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</si>
  <si>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</si>
  <si>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</si>
  <si>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</si>
  <si>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</si>
  <si>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</si>
  <si>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</si>
  <si>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</si>
  <si>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</si>
  <si>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</si>
  <si>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</si>
  <si>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</si>
  <si>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</si>
  <si>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</si>
  <si>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</si>
  <si>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</si>
  <si>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</si>
  <si>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</si>
  <si>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</si>
  <si>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</si>
  <si>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</si>
  <si>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</si>
  <si>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</si>
  <si>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</si>
  <si>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</si>
  <si>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</si>
  <si>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</si>
  <si>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</si>
  <si>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</si>
  <si>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</si>
  <si>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</si>
  <si>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</si>
  <si>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</si>
  <si>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</si>
  <si>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（中野区）</t>
    <rPh sb="1" eb="4">
      <t>ナカノク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</si>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</sst>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1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90" xfId="1" applyNumberFormat="1" applyFont="1" applyFill="1" applyBorder="1" applyAlignment="1">
      <alignment vertical="center"/>
    </xf>
    <xf numFmtId="176" fontId="16" fillId="0" borderId="90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90" xfId="1" applyNumberFormat="1" applyFont="1" applyFill="1" applyBorder="1"/>
    <xf numFmtId="176" fontId="13" fillId="0" borderId="90" xfId="1" applyNumberFormat="1" applyFont="1" applyFill="1" applyBorder="1" applyAlignment="1">
      <alignment horizontal="right"/>
    </xf>
    <xf numFmtId="176" fontId="13" fillId="0" borderId="90" xfId="1" applyNumberFormat="1" applyFont="1" applyFill="1" applyBorder="1" applyAlignment="1">
      <alignment vertical="center"/>
    </xf>
    <xf numFmtId="176" fontId="13" fillId="0" borderId="90" xfId="1" quotePrefix="1" applyNumberFormat="1" applyFont="1" applyFill="1" applyBorder="1" applyAlignment="1">
      <alignment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4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2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5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vertical="center"/>
    </xf>
    <xf numFmtId="176" fontId="2" fillId="0" borderId="90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0" fontId="2" fillId="0" borderId="5" xfId="1" quotePrefix="1" applyFont="1" applyFill="1" applyBorder="1"/>
    <xf numFmtId="177" fontId="2" fillId="0" borderId="21" xfId="2" applyNumberFormat="1" applyFont="1" applyFill="1" applyBorder="1" applyAlignment="1">
      <alignment horizontal="right" vertical="center"/>
    </xf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24" xfId="2" quotePrefix="1" applyNumberFormat="1" applyFont="1" applyFill="1" applyBorder="1" applyAlignment="1">
      <alignment horizontal="right" vertical="center" shrinkToFit="1"/>
    </xf>
    <xf numFmtId="177" fontId="2" fillId="0" borderId="82" xfId="2" quotePrefix="1" applyNumberFormat="1" applyFont="1" applyFill="1" applyBorder="1" applyAlignment="1">
      <alignment horizontal="right" vertical="center" shrinkToFit="1"/>
    </xf>
    <xf numFmtId="177" fontId="2" fillId="0" borderId="85" xfId="2" quotePrefix="1" applyNumberFormat="1" applyFont="1" applyFill="1" applyBorder="1" applyAlignment="1">
      <alignment horizontal="right" vertical="center" shrinkToFit="1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7" xfId="1" applyNumberFormat="1" applyFont="1" applyFill="1" applyBorder="1" applyAlignment="1">
      <alignment horizontal="distributed" vertical="center"/>
    </xf>
    <xf numFmtId="176" fontId="20" fillId="0" borderId="8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8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7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91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2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3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4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7" xfId="2" quotePrefix="1" applyNumberFormat="1" applyFont="1" applyFill="1" applyBorder="1" applyAlignment="1">
      <alignment horizontal="center" vertical="center"/>
    </xf>
    <xf numFmtId="177" fontId="13" fillId="0" borderId="98" xfId="2" quotePrefix="1" applyNumberFormat="1" applyFont="1" applyFill="1" applyBorder="1" applyAlignment="1">
      <alignment horizontal="center" vertical="center"/>
    </xf>
    <xf numFmtId="176" fontId="13" fillId="0" borderId="95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6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100" xfId="1" applyNumberFormat="1" applyFont="1" applyFill="1" applyBorder="1" applyAlignment="1">
      <alignment horizontal="distributed" vertical="center" wrapText="1"/>
    </xf>
    <xf numFmtId="176" fontId="13" fillId="0" borderId="101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6" xfId="1" applyNumberFormat="1" applyFont="1" applyFill="1" applyBorder="1" applyAlignment="1">
      <alignment horizontal="center" vertical="center" wrapText="1"/>
    </xf>
    <xf numFmtId="176" fontId="13" fillId="0" borderId="97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101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3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6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7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5" xfId="1" applyNumberFormat="1" applyFont="1" applyFill="1" applyBorder="1" applyAlignment="1">
      <alignment horizontal="center" vertical="center" textRotation="255"/>
    </xf>
    <xf numFmtId="176" fontId="20" fillId="0" borderId="108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9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8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9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9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2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112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1" fillId="0" borderId="108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3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2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3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4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4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horizontal="right" vertical="center"/>
    </xf>
    <xf numFmtId="0" fontId="2" fillId="0" borderId="86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5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8944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/>
  </sheetPr>
  <dimension ref="A1:AN58"/>
  <sheetViews>
    <sheetView tabSelected="1" view="pageBreakPreview" zoomScale="85" zoomScaleNormal="75" zoomScaleSheetLayoutView="85" workbookViewId="0">
      <selection activeCell="L9" sqref="L9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5" t="s">
        <v>116</v>
      </c>
      <c r="C2" s="245"/>
      <c r="D2" s="245"/>
      <c r="E2" s="24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6" t="s">
        <v>117</v>
      </c>
      <c r="C4" s="247"/>
      <c r="D4" s="247"/>
      <c r="E4" s="247"/>
      <c r="F4" s="247"/>
      <c r="G4" s="247"/>
      <c r="H4" s="247"/>
      <c r="I4" s="248"/>
      <c r="J4" s="249" t="s">
        <v>118</v>
      </c>
      <c r="K4" s="247"/>
      <c r="L4" s="247"/>
      <c r="M4" s="247"/>
      <c r="N4" s="248"/>
      <c r="O4" s="249" t="s">
        <v>119</v>
      </c>
      <c r="P4" s="247"/>
      <c r="Q4" s="247"/>
      <c r="R4" s="247"/>
      <c r="S4" s="247"/>
      <c r="T4" s="247"/>
      <c r="U4" s="248"/>
      <c r="V4" s="249" t="s">
        <v>120</v>
      </c>
      <c r="W4" s="247"/>
      <c r="X4" s="247"/>
      <c r="Y4" s="247"/>
      <c r="Z4" s="247"/>
      <c r="AA4" s="247"/>
      <c r="AB4" s="248"/>
      <c r="AC4" s="249" t="s">
        <v>121</v>
      </c>
      <c r="AD4" s="247"/>
      <c r="AE4" s="247"/>
      <c r="AF4" s="247"/>
      <c r="AG4" s="247"/>
      <c r="AH4" s="247"/>
      <c r="AI4" s="247"/>
      <c r="AJ4" s="247"/>
      <c r="AK4" s="250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2">
        <v>344880</v>
      </c>
      <c r="F5" s="262"/>
      <c r="G5" s="262"/>
      <c r="H5" s="262"/>
      <c r="I5" s="123" t="s">
        <v>123</v>
      </c>
      <c r="J5" s="263">
        <v>15.59</v>
      </c>
      <c r="K5" s="264"/>
      <c r="L5" s="264"/>
      <c r="M5" s="264"/>
      <c r="N5" s="124" t="s">
        <v>124</v>
      </c>
      <c r="O5" s="241">
        <v>22121.9</v>
      </c>
      <c r="P5" s="242"/>
      <c r="Q5" s="242"/>
      <c r="R5" s="242"/>
      <c r="S5" s="242"/>
      <c r="T5" s="242"/>
      <c r="U5" s="123" t="s">
        <v>123</v>
      </c>
      <c r="V5" s="241">
        <v>344880</v>
      </c>
      <c r="W5" s="242"/>
      <c r="X5" s="242"/>
      <c r="Y5" s="242"/>
      <c r="Z5" s="242"/>
      <c r="AA5" s="242"/>
      <c r="AB5" s="125" t="s">
        <v>123</v>
      </c>
      <c r="AC5" s="243" t="s">
        <v>194</v>
      </c>
      <c r="AD5" s="244"/>
      <c r="AE5" s="244"/>
      <c r="AF5" s="244"/>
      <c r="AG5" s="242">
        <v>332432</v>
      </c>
      <c r="AH5" s="242"/>
      <c r="AI5" s="242"/>
      <c r="AJ5" s="251" t="s">
        <v>123</v>
      </c>
      <c r="AK5" s="252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3">
        <v>328215</v>
      </c>
      <c r="F6" s="253"/>
      <c r="G6" s="253"/>
      <c r="H6" s="253"/>
      <c r="I6" s="128" t="s">
        <v>123</v>
      </c>
      <c r="J6" s="254">
        <v>15.59</v>
      </c>
      <c r="K6" s="255"/>
      <c r="L6" s="255"/>
      <c r="M6" s="255"/>
      <c r="N6" s="129" t="s">
        <v>124</v>
      </c>
      <c r="O6" s="256">
        <v>21052.9</v>
      </c>
      <c r="P6" s="257"/>
      <c r="Q6" s="257"/>
      <c r="R6" s="257"/>
      <c r="S6" s="257"/>
      <c r="T6" s="257"/>
      <c r="U6" s="128" t="s">
        <v>123</v>
      </c>
      <c r="V6" s="256">
        <v>328215</v>
      </c>
      <c r="W6" s="257"/>
      <c r="X6" s="257"/>
      <c r="Y6" s="257"/>
      <c r="Z6" s="257"/>
      <c r="AA6" s="257"/>
      <c r="AB6" s="130" t="s">
        <v>123</v>
      </c>
      <c r="AC6" s="258" t="s">
        <v>195</v>
      </c>
      <c r="AD6" s="259"/>
      <c r="AE6" s="259"/>
      <c r="AF6" s="259"/>
      <c r="AG6" s="242">
        <v>334581</v>
      </c>
      <c r="AH6" s="242"/>
      <c r="AI6" s="242"/>
      <c r="AJ6" s="260" t="s">
        <v>123</v>
      </c>
      <c r="AK6" s="261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6" t="s">
        <v>5</v>
      </c>
      <c r="C8" s="247"/>
      <c r="D8" s="247"/>
      <c r="E8" s="247"/>
      <c r="F8" s="248"/>
      <c r="G8" s="249" t="s">
        <v>196</v>
      </c>
      <c r="H8" s="247"/>
      <c r="I8" s="247"/>
      <c r="J8" s="247"/>
      <c r="K8" s="247"/>
      <c r="L8" s="247"/>
      <c r="M8" s="248"/>
      <c r="N8" s="265" t="s">
        <v>197</v>
      </c>
      <c r="O8" s="266"/>
      <c r="P8" s="266"/>
      <c r="Q8" s="266"/>
      <c r="R8" s="267"/>
      <c r="S8" s="265" t="s">
        <v>126</v>
      </c>
      <c r="T8" s="268"/>
      <c r="U8" s="269" t="s">
        <v>127</v>
      </c>
      <c r="V8" s="247"/>
      <c r="W8" s="247"/>
      <c r="X8" s="247"/>
      <c r="Y8" s="248"/>
      <c r="Z8" s="249" t="s">
        <v>196</v>
      </c>
      <c r="AA8" s="247"/>
      <c r="AB8" s="247"/>
      <c r="AC8" s="247"/>
      <c r="AD8" s="247"/>
      <c r="AE8" s="247"/>
      <c r="AF8" s="248"/>
      <c r="AG8" s="265" t="s">
        <v>197</v>
      </c>
      <c r="AH8" s="266"/>
      <c r="AI8" s="266"/>
      <c r="AJ8" s="266"/>
      <c r="AK8" s="267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0" t="s">
        <v>14</v>
      </c>
      <c r="AJ9" s="270"/>
      <c r="AK9" s="271"/>
      <c r="AL9" s="135"/>
    </row>
    <row r="10" spans="1:38" ht="25.5" customHeight="1" x14ac:dyDescent="0.2">
      <c r="A10" s="134"/>
      <c r="B10" s="272" t="s">
        <v>129</v>
      </c>
      <c r="C10" s="273"/>
      <c r="D10" s="273"/>
      <c r="E10" s="273"/>
      <c r="F10" s="276" t="s">
        <v>130</v>
      </c>
      <c r="G10" s="278">
        <v>160825435</v>
      </c>
      <c r="H10" s="279"/>
      <c r="I10" s="279"/>
      <c r="J10" s="279"/>
      <c r="K10" s="279"/>
      <c r="L10" s="35"/>
      <c r="M10" s="36"/>
      <c r="N10" s="278">
        <v>195962245</v>
      </c>
      <c r="O10" s="279"/>
      <c r="P10" s="279"/>
      <c r="Q10" s="279"/>
      <c r="R10" s="37"/>
      <c r="S10" s="282">
        <f>IF(N10=0,IF(G10&gt;0,"皆増",0),IF(G10=0,"皆減",ROUND((G10-N10)/N10*100,1)))</f>
        <v>-17.899999999999999</v>
      </c>
      <c r="T10" s="283"/>
      <c r="U10" s="286" t="s">
        <v>131</v>
      </c>
      <c r="V10" s="273"/>
      <c r="W10" s="273"/>
      <c r="X10" s="273"/>
      <c r="Y10" s="276"/>
      <c r="Z10" s="278">
        <v>76208481</v>
      </c>
      <c r="AA10" s="279"/>
      <c r="AB10" s="279"/>
      <c r="AC10" s="279"/>
      <c r="AD10" s="38"/>
      <c r="AE10" s="39"/>
      <c r="AF10" s="278">
        <v>73433216</v>
      </c>
      <c r="AG10" s="279"/>
      <c r="AH10" s="279"/>
      <c r="AI10" s="279"/>
      <c r="AJ10" s="38"/>
      <c r="AK10" s="40"/>
    </row>
    <row r="11" spans="1:38" ht="25.5" customHeight="1" x14ac:dyDescent="0.2">
      <c r="A11" s="134"/>
      <c r="B11" s="274"/>
      <c r="C11" s="275"/>
      <c r="D11" s="275"/>
      <c r="E11" s="275"/>
      <c r="F11" s="277"/>
      <c r="G11" s="280"/>
      <c r="H11" s="281"/>
      <c r="I11" s="281"/>
      <c r="J11" s="281"/>
      <c r="K11" s="281"/>
      <c r="L11" s="41"/>
      <c r="M11" s="42"/>
      <c r="N11" s="280"/>
      <c r="O11" s="281"/>
      <c r="P11" s="281"/>
      <c r="Q11" s="281"/>
      <c r="R11" s="43"/>
      <c r="S11" s="284"/>
      <c r="T11" s="285"/>
      <c r="U11" s="287"/>
      <c r="V11" s="275"/>
      <c r="W11" s="275"/>
      <c r="X11" s="275"/>
      <c r="Y11" s="277"/>
      <c r="Z11" s="280"/>
      <c r="AA11" s="281"/>
      <c r="AB11" s="281"/>
      <c r="AC11" s="281"/>
      <c r="AD11" s="44"/>
      <c r="AE11" s="45"/>
      <c r="AF11" s="280"/>
      <c r="AG11" s="281"/>
      <c r="AH11" s="281"/>
      <c r="AI11" s="281"/>
      <c r="AJ11" s="44"/>
      <c r="AK11" s="46"/>
    </row>
    <row r="12" spans="1:38" ht="25.5" customHeight="1" x14ac:dyDescent="0.2">
      <c r="A12" s="134"/>
      <c r="B12" s="288" t="s">
        <v>132</v>
      </c>
      <c r="C12" s="289"/>
      <c r="D12" s="289"/>
      <c r="E12" s="289"/>
      <c r="F12" s="290" t="s">
        <v>133</v>
      </c>
      <c r="G12" s="291">
        <v>154345770</v>
      </c>
      <c r="H12" s="292"/>
      <c r="I12" s="292"/>
      <c r="J12" s="292"/>
      <c r="K12" s="292"/>
      <c r="L12" s="35"/>
      <c r="M12" s="36"/>
      <c r="N12" s="291">
        <v>190269516</v>
      </c>
      <c r="O12" s="292"/>
      <c r="P12" s="292"/>
      <c r="Q12" s="292"/>
      <c r="R12" s="37"/>
      <c r="S12" s="282">
        <f>IF(N12=0,IF(G12&gt;0,"皆増",0),IF(G12=0,"皆減",ROUND((G12-N12)/N12*100,1)))</f>
        <v>-18.899999999999999</v>
      </c>
      <c r="T12" s="283"/>
      <c r="U12" s="293" t="s">
        <v>134</v>
      </c>
      <c r="V12" s="289"/>
      <c r="W12" s="289"/>
      <c r="X12" s="289"/>
      <c r="Y12" s="290"/>
      <c r="Z12" s="278">
        <v>38218468</v>
      </c>
      <c r="AA12" s="279"/>
      <c r="AB12" s="279"/>
      <c r="AC12" s="279"/>
      <c r="AD12" s="47"/>
      <c r="AE12" s="48" t="s">
        <v>14</v>
      </c>
      <c r="AF12" s="278">
        <v>38942835</v>
      </c>
      <c r="AG12" s="279"/>
      <c r="AH12" s="279"/>
      <c r="AI12" s="279"/>
      <c r="AJ12" s="47"/>
      <c r="AK12" s="49" t="s">
        <v>14</v>
      </c>
      <c r="AL12" s="135"/>
    </row>
    <row r="13" spans="1:38" ht="25.5" customHeight="1" x14ac:dyDescent="0.2">
      <c r="A13" s="134"/>
      <c r="B13" s="274"/>
      <c r="C13" s="275"/>
      <c r="D13" s="275"/>
      <c r="E13" s="275"/>
      <c r="F13" s="277"/>
      <c r="G13" s="280"/>
      <c r="H13" s="281"/>
      <c r="I13" s="281"/>
      <c r="J13" s="281"/>
      <c r="K13" s="281"/>
      <c r="L13" s="41"/>
      <c r="M13" s="42"/>
      <c r="N13" s="280"/>
      <c r="O13" s="281"/>
      <c r="P13" s="281"/>
      <c r="Q13" s="281"/>
      <c r="R13" s="43"/>
      <c r="S13" s="284"/>
      <c r="T13" s="285"/>
      <c r="U13" s="287"/>
      <c r="V13" s="275"/>
      <c r="W13" s="275"/>
      <c r="X13" s="275"/>
      <c r="Y13" s="277"/>
      <c r="Z13" s="280"/>
      <c r="AA13" s="281"/>
      <c r="AB13" s="281"/>
      <c r="AC13" s="281"/>
      <c r="AD13" s="50"/>
      <c r="AE13" s="51"/>
      <c r="AF13" s="280"/>
      <c r="AG13" s="281"/>
      <c r="AH13" s="281"/>
      <c r="AI13" s="281"/>
      <c r="AJ13" s="50"/>
      <c r="AK13" s="52"/>
    </row>
    <row r="14" spans="1:38" ht="25.5" customHeight="1" x14ac:dyDescent="0.2">
      <c r="A14" s="134"/>
      <c r="B14" s="294" t="s">
        <v>135</v>
      </c>
      <c r="C14" s="295"/>
      <c r="D14" s="295"/>
      <c r="E14" s="295"/>
      <c r="F14" s="290" t="s">
        <v>136</v>
      </c>
      <c r="G14" s="291">
        <f>G10-G12</f>
        <v>6479665</v>
      </c>
      <c r="H14" s="292"/>
      <c r="I14" s="292"/>
      <c r="J14" s="292"/>
      <c r="K14" s="292"/>
      <c r="L14" s="35"/>
      <c r="M14" s="36"/>
      <c r="N14" s="291">
        <v>5692729</v>
      </c>
      <c r="O14" s="292"/>
      <c r="P14" s="292"/>
      <c r="Q14" s="292"/>
      <c r="R14" s="53"/>
      <c r="S14" s="282">
        <f>IF(N14=0,IF(G14&gt;0,"皆増",0),IF(G14=0,"皆減",ROUND((G14-N14)/N14*100,1)))</f>
        <v>13.8</v>
      </c>
      <c r="T14" s="283"/>
      <c r="U14" s="293" t="s">
        <v>137</v>
      </c>
      <c r="V14" s="289"/>
      <c r="W14" s="289"/>
      <c r="X14" s="289"/>
      <c r="Y14" s="290"/>
      <c r="Z14" s="278">
        <v>81907329</v>
      </c>
      <c r="AA14" s="279"/>
      <c r="AB14" s="279"/>
      <c r="AC14" s="279"/>
      <c r="AD14" s="54"/>
      <c r="AE14" s="48" t="s">
        <v>14</v>
      </c>
      <c r="AF14" s="278">
        <v>79199436</v>
      </c>
      <c r="AG14" s="279"/>
      <c r="AH14" s="279"/>
      <c r="AI14" s="279"/>
      <c r="AJ14" s="54"/>
      <c r="AK14" s="49" t="s">
        <v>14</v>
      </c>
      <c r="AL14" s="135"/>
    </row>
    <row r="15" spans="1:38" ht="25.5" customHeight="1" x14ac:dyDescent="0.2">
      <c r="A15" s="134"/>
      <c r="B15" s="296" t="s">
        <v>138</v>
      </c>
      <c r="C15" s="297"/>
      <c r="D15" s="297"/>
      <c r="E15" s="297"/>
      <c r="F15" s="277"/>
      <c r="G15" s="280"/>
      <c r="H15" s="281"/>
      <c r="I15" s="281"/>
      <c r="J15" s="281"/>
      <c r="K15" s="281"/>
      <c r="L15" s="41"/>
      <c r="M15" s="42"/>
      <c r="N15" s="280"/>
      <c r="O15" s="281"/>
      <c r="P15" s="281"/>
      <c r="Q15" s="281"/>
      <c r="R15" s="43"/>
      <c r="S15" s="284"/>
      <c r="T15" s="285"/>
      <c r="U15" s="287"/>
      <c r="V15" s="275"/>
      <c r="W15" s="275"/>
      <c r="X15" s="275"/>
      <c r="Y15" s="277"/>
      <c r="Z15" s="280"/>
      <c r="AA15" s="281"/>
      <c r="AB15" s="281"/>
      <c r="AC15" s="281"/>
      <c r="AD15" s="50"/>
      <c r="AE15" s="51"/>
      <c r="AF15" s="280"/>
      <c r="AG15" s="281"/>
      <c r="AH15" s="281"/>
      <c r="AI15" s="281"/>
      <c r="AJ15" s="50"/>
      <c r="AK15" s="52"/>
      <c r="AL15" s="136"/>
    </row>
    <row r="16" spans="1:38" ht="25.5" customHeight="1" x14ac:dyDescent="0.2">
      <c r="A16" s="134"/>
      <c r="B16" s="294" t="s">
        <v>139</v>
      </c>
      <c r="C16" s="295"/>
      <c r="D16" s="295"/>
      <c r="E16" s="295"/>
      <c r="F16" s="290" t="s">
        <v>140</v>
      </c>
      <c r="G16" s="278">
        <v>382845</v>
      </c>
      <c r="H16" s="279"/>
      <c r="I16" s="279"/>
      <c r="J16" s="279"/>
      <c r="K16" s="279"/>
      <c r="L16" s="35"/>
      <c r="M16" s="36"/>
      <c r="N16" s="278">
        <v>1323952</v>
      </c>
      <c r="O16" s="279"/>
      <c r="P16" s="279"/>
      <c r="Q16" s="279"/>
      <c r="R16" s="37"/>
      <c r="S16" s="282">
        <f>IF(N16=0,IF(G16&gt;0,"皆増",0),IF(G16=0,"皆減",ROUND((G16-N16)/N16*100,1)))</f>
        <v>-71.099999999999994</v>
      </c>
      <c r="T16" s="283"/>
      <c r="U16" s="298" t="s">
        <v>141</v>
      </c>
      <c r="V16" s="299"/>
      <c r="W16" s="299"/>
      <c r="X16" s="299"/>
      <c r="Y16" s="300"/>
      <c r="Z16" s="304" t="s">
        <v>142</v>
      </c>
      <c r="AA16" s="305"/>
      <c r="AB16" s="305"/>
      <c r="AC16" s="305"/>
      <c r="AD16" s="54"/>
      <c r="AE16" s="48" t="s">
        <v>14</v>
      </c>
      <c r="AF16" s="304" t="s">
        <v>142</v>
      </c>
      <c r="AG16" s="305"/>
      <c r="AH16" s="305"/>
      <c r="AI16" s="305"/>
      <c r="AJ16" s="54"/>
      <c r="AK16" s="49" t="s">
        <v>14</v>
      </c>
    </row>
    <row r="17" spans="1:38" ht="25.5" customHeight="1" x14ac:dyDescent="0.2">
      <c r="A17" s="134"/>
      <c r="B17" s="296" t="s">
        <v>143</v>
      </c>
      <c r="C17" s="297"/>
      <c r="D17" s="297"/>
      <c r="E17" s="297"/>
      <c r="F17" s="277"/>
      <c r="G17" s="280"/>
      <c r="H17" s="281"/>
      <c r="I17" s="281"/>
      <c r="J17" s="281"/>
      <c r="K17" s="281"/>
      <c r="L17" s="41"/>
      <c r="M17" s="42"/>
      <c r="N17" s="280"/>
      <c r="O17" s="281"/>
      <c r="P17" s="281"/>
      <c r="Q17" s="281"/>
      <c r="R17" s="43"/>
      <c r="S17" s="284"/>
      <c r="T17" s="285"/>
      <c r="U17" s="301"/>
      <c r="V17" s="302"/>
      <c r="W17" s="302"/>
      <c r="X17" s="302"/>
      <c r="Y17" s="303"/>
      <c r="Z17" s="306"/>
      <c r="AA17" s="307"/>
      <c r="AB17" s="307"/>
      <c r="AC17" s="307"/>
      <c r="AD17" s="55"/>
      <c r="AE17" s="56"/>
      <c r="AF17" s="306"/>
      <c r="AG17" s="307"/>
      <c r="AH17" s="307"/>
      <c r="AI17" s="307"/>
      <c r="AJ17" s="55"/>
      <c r="AK17" s="57"/>
    </row>
    <row r="18" spans="1:38" ht="25.5" customHeight="1" x14ac:dyDescent="0.2">
      <c r="A18" s="134"/>
      <c r="B18" s="308" t="s">
        <v>144</v>
      </c>
      <c r="C18" s="299"/>
      <c r="D18" s="299"/>
      <c r="E18" s="299"/>
      <c r="F18" s="290" t="s">
        <v>145</v>
      </c>
      <c r="G18" s="291">
        <f>G14-G16</f>
        <v>6096820</v>
      </c>
      <c r="H18" s="292"/>
      <c r="I18" s="292"/>
      <c r="J18" s="292"/>
      <c r="K18" s="292"/>
      <c r="L18" s="35"/>
      <c r="M18" s="36"/>
      <c r="N18" s="291">
        <v>4368777</v>
      </c>
      <c r="O18" s="292"/>
      <c r="P18" s="292"/>
      <c r="Q18" s="292"/>
      <c r="R18" s="53"/>
      <c r="S18" s="282">
        <f>IF(N18=0,IF(G18&gt;0,"皆増",0),IF(G18=0,"皆減",ROUND((G18-N18)/N18*100,1)))</f>
        <v>39.6</v>
      </c>
      <c r="T18" s="283"/>
      <c r="U18" s="293" t="s">
        <v>146</v>
      </c>
      <c r="V18" s="289"/>
      <c r="W18" s="289"/>
      <c r="X18" s="289"/>
      <c r="Y18" s="290"/>
      <c r="Z18" s="310">
        <v>0.51</v>
      </c>
      <c r="AA18" s="311"/>
      <c r="AB18" s="311"/>
      <c r="AC18" s="311"/>
      <c r="AD18" s="1"/>
      <c r="AE18" s="2"/>
      <c r="AF18" s="58"/>
      <c r="AG18" s="311">
        <v>0.51</v>
      </c>
      <c r="AH18" s="311"/>
      <c r="AI18" s="311"/>
      <c r="AJ18" s="1"/>
      <c r="AK18" s="3"/>
      <c r="AL18" s="135"/>
    </row>
    <row r="19" spans="1:38" ht="25.5" customHeight="1" x14ac:dyDescent="0.2">
      <c r="A19" s="134"/>
      <c r="B19" s="309"/>
      <c r="C19" s="302"/>
      <c r="D19" s="302"/>
      <c r="E19" s="302"/>
      <c r="F19" s="277"/>
      <c r="G19" s="280"/>
      <c r="H19" s="281"/>
      <c r="I19" s="281"/>
      <c r="J19" s="281"/>
      <c r="K19" s="281"/>
      <c r="L19" s="41"/>
      <c r="M19" s="42"/>
      <c r="N19" s="280"/>
      <c r="O19" s="281"/>
      <c r="P19" s="281"/>
      <c r="Q19" s="281"/>
      <c r="R19" s="43"/>
      <c r="S19" s="284"/>
      <c r="T19" s="285"/>
      <c r="U19" s="287"/>
      <c r="V19" s="275"/>
      <c r="W19" s="275"/>
      <c r="X19" s="275"/>
      <c r="Y19" s="277"/>
      <c r="Z19" s="312"/>
      <c r="AA19" s="313"/>
      <c r="AB19" s="313"/>
      <c r="AC19" s="313"/>
      <c r="AD19" s="4"/>
      <c r="AE19" s="5"/>
      <c r="AF19" s="59"/>
      <c r="AG19" s="313"/>
      <c r="AH19" s="313"/>
      <c r="AI19" s="313"/>
      <c r="AJ19" s="4"/>
      <c r="AK19" s="6"/>
      <c r="AL19" s="136"/>
    </row>
    <row r="20" spans="1:38" ht="25.5" customHeight="1" x14ac:dyDescent="0.2">
      <c r="A20" s="134"/>
      <c r="B20" s="288" t="s">
        <v>147</v>
      </c>
      <c r="C20" s="289"/>
      <c r="D20" s="289"/>
      <c r="E20" s="289"/>
      <c r="F20" s="290" t="s">
        <v>148</v>
      </c>
      <c r="G20" s="278">
        <v>1728043</v>
      </c>
      <c r="H20" s="279"/>
      <c r="I20" s="279"/>
      <c r="J20" s="279"/>
      <c r="K20" s="279"/>
      <c r="L20" s="35"/>
      <c r="M20" s="36"/>
      <c r="N20" s="278">
        <v>2089422</v>
      </c>
      <c r="O20" s="279"/>
      <c r="P20" s="279"/>
      <c r="Q20" s="279"/>
      <c r="R20" s="37"/>
      <c r="S20" s="314"/>
      <c r="T20" s="315"/>
      <c r="U20" s="298" t="s">
        <v>149</v>
      </c>
      <c r="V20" s="299"/>
      <c r="W20" s="299"/>
      <c r="X20" s="299"/>
      <c r="Y20" s="300"/>
      <c r="Z20" s="318">
        <v>7.4</v>
      </c>
      <c r="AA20" s="319"/>
      <c r="AB20" s="319"/>
      <c r="AC20" s="319"/>
      <c r="AD20" s="60"/>
      <c r="AE20" s="61" t="s">
        <v>13</v>
      </c>
      <c r="AF20" s="62"/>
      <c r="AG20" s="322">
        <v>5.5</v>
      </c>
      <c r="AH20" s="322"/>
      <c r="AI20" s="322"/>
      <c r="AJ20" s="60"/>
      <c r="AK20" s="63" t="s">
        <v>13</v>
      </c>
      <c r="AL20" s="135"/>
    </row>
    <row r="21" spans="1:38" ht="25.5" customHeight="1" x14ac:dyDescent="0.2">
      <c r="A21" s="134"/>
      <c r="B21" s="274"/>
      <c r="C21" s="275"/>
      <c r="D21" s="275"/>
      <c r="E21" s="275"/>
      <c r="F21" s="277"/>
      <c r="G21" s="280"/>
      <c r="H21" s="281"/>
      <c r="I21" s="281"/>
      <c r="J21" s="281"/>
      <c r="K21" s="281"/>
      <c r="L21" s="41"/>
      <c r="M21" s="42"/>
      <c r="N21" s="280"/>
      <c r="O21" s="281"/>
      <c r="P21" s="281"/>
      <c r="Q21" s="281"/>
      <c r="R21" s="43"/>
      <c r="S21" s="316"/>
      <c r="T21" s="317"/>
      <c r="U21" s="301"/>
      <c r="V21" s="302"/>
      <c r="W21" s="302"/>
      <c r="X21" s="302"/>
      <c r="Y21" s="303"/>
      <c r="Z21" s="320"/>
      <c r="AA21" s="321"/>
      <c r="AB21" s="321"/>
      <c r="AC21" s="321"/>
      <c r="AD21" s="64"/>
      <c r="AE21" s="65"/>
      <c r="AF21" s="66"/>
      <c r="AG21" s="323"/>
      <c r="AH21" s="323"/>
      <c r="AI21" s="323"/>
      <c r="AJ21" s="64"/>
      <c r="AK21" s="67"/>
    </row>
    <row r="22" spans="1:38" ht="25.5" customHeight="1" x14ac:dyDescent="0.2">
      <c r="A22" s="134"/>
      <c r="B22" s="288" t="s">
        <v>40</v>
      </c>
      <c r="C22" s="289"/>
      <c r="D22" s="289"/>
      <c r="E22" s="289"/>
      <c r="F22" s="290" t="s">
        <v>150</v>
      </c>
      <c r="G22" s="278">
        <v>6088307</v>
      </c>
      <c r="H22" s="279"/>
      <c r="I22" s="279"/>
      <c r="J22" s="279"/>
      <c r="K22" s="279"/>
      <c r="L22" s="35"/>
      <c r="M22" s="36"/>
      <c r="N22" s="278">
        <v>4219466</v>
      </c>
      <c r="O22" s="279"/>
      <c r="P22" s="279"/>
      <c r="Q22" s="279"/>
      <c r="R22" s="37"/>
      <c r="S22" s="282">
        <f>IF(N22=0,IF(G22&gt;0,"皆増",0),IF(G22=0,"皆減",ROUND((G22-N22)/N22*100,1)))</f>
        <v>44.3</v>
      </c>
      <c r="T22" s="283"/>
      <c r="U22" s="298" t="s">
        <v>151</v>
      </c>
      <c r="V22" s="299"/>
      <c r="W22" s="299"/>
      <c r="X22" s="299"/>
      <c r="Y22" s="300"/>
      <c r="Z22" s="318">
        <v>72.7</v>
      </c>
      <c r="AA22" s="319"/>
      <c r="AB22" s="319"/>
      <c r="AC22" s="319"/>
      <c r="AD22" s="60"/>
      <c r="AE22" s="61" t="s">
        <v>13</v>
      </c>
      <c r="AF22" s="62"/>
      <c r="AG22" s="324">
        <v>77.099999999999994</v>
      </c>
      <c r="AH22" s="324"/>
      <c r="AI22" s="324"/>
      <c r="AJ22" s="60"/>
      <c r="AK22" s="63" t="s">
        <v>13</v>
      </c>
      <c r="AL22" s="137"/>
    </row>
    <row r="23" spans="1:38" ht="25.5" customHeight="1" x14ac:dyDescent="0.2">
      <c r="A23" s="134"/>
      <c r="B23" s="274"/>
      <c r="C23" s="275"/>
      <c r="D23" s="275"/>
      <c r="E23" s="275"/>
      <c r="F23" s="277"/>
      <c r="G23" s="280"/>
      <c r="H23" s="281"/>
      <c r="I23" s="281"/>
      <c r="J23" s="281"/>
      <c r="K23" s="281"/>
      <c r="L23" s="41"/>
      <c r="M23" s="42"/>
      <c r="N23" s="280"/>
      <c r="O23" s="281"/>
      <c r="P23" s="281"/>
      <c r="Q23" s="281"/>
      <c r="R23" s="43"/>
      <c r="S23" s="284"/>
      <c r="T23" s="285"/>
      <c r="U23" s="301"/>
      <c r="V23" s="302"/>
      <c r="W23" s="302"/>
      <c r="X23" s="302"/>
      <c r="Y23" s="303"/>
      <c r="Z23" s="320"/>
      <c r="AA23" s="321"/>
      <c r="AB23" s="321"/>
      <c r="AC23" s="321"/>
      <c r="AD23" s="68"/>
      <c r="AE23" s="65"/>
      <c r="AF23" s="66"/>
      <c r="AG23" s="325"/>
      <c r="AH23" s="325"/>
      <c r="AI23" s="325"/>
      <c r="AJ23" s="68"/>
      <c r="AK23" s="67"/>
      <c r="AL23" s="137"/>
    </row>
    <row r="24" spans="1:38" ht="25.5" customHeight="1" x14ac:dyDescent="0.2">
      <c r="A24" s="134"/>
      <c r="B24" s="288" t="s">
        <v>152</v>
      </c>
      <c r="C24" s="289"/>
      <c r="D24" s="289"/>
      <c r="E24" s="289"/>
      <c r="F24" s="290" t="s">
        <v>153</v>
      </c>
      <c r="G24" s="278">
        <v>0</v>
      </c>
      <c r="H24" s="279"/>
      <c r="I24" s="279"/>
      <c r="J24" s="279"/>
      <c r="K24" s="279"/>
      <c r="L24" s="35"/>
      <c r="M24" s="36"/>
      <c r="N24" s="278">
        <v>0</v>
      </c>
      <c r="O24" s="279"/>
      <c r="P24" s="279"/>
      <c r="Q24" s="279"/>
      <c r="R24" s="37"/>
      <c r="S24" s="282" t="s">
        <v>29</v>
      </c>
      <c r="T24" s="283"/>
      <c r="U24" s="298" t="s">
        <v>154</v>
      </c>
      <c r="V24" s="299"/>
      <c r="W24" s="299"/>
      <c r="X24" s="299"/>
      <c r="Y24" s="300"/>
      <c r="Z24" s="326">
        <v>23800462</v>
      </c>
      <c r="AA24" s="327"/>
      <c r="AB24" s="327"/>
      <c r="AC24" s="327"/>
      <c r="AD24" s="54"/>
      <c r="AE24" s="48" t="s">
        <v>14</v>
      </c>
      <c r="AF24" s="326">
        <v>24022124</v>
      </c>
      <c r="AG24" s="327"/>
      <c r="AH24" s="327"/>
      <c r="AI24" s="327"/>
      <c r="AJ24" s="54"/>
      <c r="AK24" s="49" t="s">
        <v>14</v>
      </c>
      <c r="AL24" s="135"/>
    </row>
    <row r="25" spans="1:38" ht="25.5" customHeight="1" x14ac:dyDescent="0.2">
      <c r="A25" s="134"/>
      <c r="B25" s="274"/>
      <c r="C25" s="275"/>
      <c r="D25" s="275"/>
      <c r="E25" s="275"/>
      <c r="F25" s="277"/>
      <c r="G25" s="280"/>
      <c r="H25" s="281"/>
      <c r="I25" s="281"/>
      <c r="J25" s="281"/>
      <c r="K25" s="281"/>
      <c r="L25" s="41"/>
      <c r="M25" s="42"/>
      <c r="N25" s="280"/>
      <c r="O25" s="281"/>
      <c r="P25" s="281"/>
      <c r="Q25" s="281"/>
      <c r="R25" s="43"/>
      <c r="S25" s="284"/>
      <c r="T25" s="285"/>
      <c r="U25" s="301"/>
      <c r="V25" s="302"/>
      <c r="W25" s="302"/>
      <c r="X25" s="302"/>
      <c r="Y25" s="303"/>
      <c r="Z25" s="328"/>
      <c r="AA25" s="329"/>
      <c r="AB25" s="329"/>
      <c r="AC25" s="329"/>
      <c r="AD25" s="50"/>
      <c r="AE25" s="51"/>
      <c r="AF25" s="328"/>
      <c r="AG25" s="329"/>
      <c r="AH25" s="329"/>
      <c r="AI25" s="329"/>
      <c r="AJ25" s="50"/>
      <c r="AK25" s="52"/>
    </row>
    <row r="26" spans="1:38" ht="25.5" customHeight="1" x14ac:dyDescent="0.2">
      <c r="A26" s="134"/>
      <c r="B26" s="288" t="s">
        <v>155</v>
      </c>
      <c r="C26" s="289"/>
      <c r="D26" s="289"/>
      <c r="E26" s="289"/>
      <c r="F26" s="290" t="s">
        <v>156</v>
      </c>
      <c r="G26" s="278">
        <v>4777510</v>
      </c>
      <c r="H26" s="279"/>
      <c r="I26" s="279"/>
      <c r="J26" s="279"/>
      <c r="K26" s="279"/>
      <c r="L26" s="35"/>
      <c r="M26" s="36"/>
      <c r="N26" s="278">
        <v>3480202</v>
      </c>
      <c r="O26" s="279"/>
      <c r="P26" s="279"/>
      <c r="Q26" s="279"/>
      <c r="R26" s="37"/>
      <c r="S26" s="282">
        <f>IF(N26=0,IF(G26&gt;0,"皆増",0),IF(G26=0,"皆減",ROUND((G26-N26)/N26*100,1)))</f>
        <v>37.299999999999997</v>
      </c>
      <c r="T26" s="283"/>
      <c r="U26" s="298" t="s">
        <v>157</v>
      </c>
      <c r="V26" s="299"/>
      <c r="W26" s="299"/>
      <c r="X26" s="299"/>
      <c r="Y26" s="300"/>
      <c r="Z26" s="326">
        <v>56358140</v>
      </c>
      <c r="AA26" s="327"/>
      <c r="AB26" s="327"/>
      <c r="AC26" s="327"/>
      <c r="AD26" s="54"/>
      <c r="AE26" s="48" t="s">
        <v>14</v>
      </c>
      <c r="AF26" s="326">
        <v>49358856</v>
      </c>
      <c r="AG26" s="327"/>
      <c r="AH26" s="327"/>
      <c r="AI26" s="327"/>
      <c r="AJ26" s="54"/>
      <c r="AK26" s="49" t="s">
        <v>14</v>
      </c>
      <c r="AL26" s="135"/>
    </row>
    <row r="27" spans="1:38" ht="25.5" customHeight="1" x14ac:dyDescent="0.2">
      <c r="A27" s="134"/>
      <c r="B27" s="274"/>
      <c r="C27" s="275"/>
      <c r="D27" s="275"/>
      <c r="E27" s="275"/>
      <c r="F27" s="277"/>
      <c r="G27" s="280"/>
      <c r="H27" s="281"/>
      <c r="I27" s="281"/>
      <c r="J27" s="281"/>
      <c r="K27" s="281"/>
      <c r="L27" s="41"/>
      <c r="M27" s="42"/>
      <c r="N27" s="280"/>
      <c r="O27" s="281"/>
      <c r="P27" s="281"/>
      <c r="Q27" s="281"/>
      <c r="R27" s="43"/>
      <c r="S27" s="284"/>
      <c r="T27" s="285"/>
      <c r="U27" s="301"/>
      <c r="V27" s="302"/>
      <c r="W27" s="302"/>
      <c r="X27" s="302"/>
      <c r="Y27" s="303"/>
      <c r="Z27" s="328"/>
      <c r="AA27" s="329"/>
      <c r="AB27" s="329"/>
      <c r="AC27" s="329"/>
      <c r="AD27" s="69"/>
      <c r="AE27" s="70"/>
      <c r="AF27" s="328"/>
      <c r="AG27" s="329"/>
      <c r="AH27" s="329"/>
      <c r="AI27" s="329"/>
      <c r="AJ27" s="50"/>
      <c r="AK27" s="52"/>
    </row>
    <row r="28" spans="1:38" ht="25.5" customHeight="1" x14ac:dyDescent="0.2">
      <c r="A28" s="134"/>
      <c r="B28" s="294" t="s">
        <v>158</v>
      </c>
      <c r="C28" s="295"/>
      <c r="D28" s="295"/>
      <c r="E28" s="295"/>
      <c r="F28" s="290" t="s">
        <v>159</v>
      </c>
      <c r="G28" s="291">
        <f>G20+G22+G24-G26</f>
        <v>3038840</v>
      </c>
      <c r="H28" s="292"/>
      <c r="I28" s="292"/>
      <c r="J28" s="292"/>
      <c r="K28" s="292"/>
      <c r="L28" s="35"/>
      <c r="M28" s="36"/>
      <c r="N28" s="291">
        <v>2828686</v>
      </c>
      <c r="O28" s="292"/>
      <c r="P28" s="292"/>
      <c r="Q28" s="292"/>
      <c r="R28" s="53"/>
      <c r="S28" s="314"/>
      <c r="T28" s="315"/>
      <c r="U28" s="335"/>
      <c r="V28" s="336"/>
      <c r="W28" s="336"/>
      <c r="X28" s="336"/>
      <c r="Y28" s="337"/>
      <c r="Z28" s="341"/>
      <c r="AA28" s="342"/>
      <c r="AB28" s="342"/>
      <c r="AC28" s="342"/>
      <c r="AD28" s="342"/>
      <c r="AE28" s="343"/>
      <c r="AF28" s="341"/>
      <c r="AG28" s="342"/>
      <c r="AH28" s="342"/>
      <c r="AI28" s="342"/>
      <c r="AJ28" s="342"/>
      <c r="AK28" s="347"/>
      <c r="AL28" s="135"/>
    </row>
    <row r="29" spans="1:38" ht="25.5" customHeight="1" thickBot="1" x14ac:dyDescent="0.25">
      <c r="A29" s="134"/>
      <c r="B29" s="349" t="s">
        <v>160</v>
      </c>
      <c r="C29" s="350"/>
      <c r="D29" s="350"/>
      <c r="E29" s="350"/>
      <c r="F29" s="330"/>
      <c r="G29" s="331"/>
      <c r="H29" s="332"/>
      <c r="I29" s="332"/>
      <c r="J29" s="332"/>
      <c r="K29" s="332"/>
      <c r="L29" s="41"/>
      <c r="M29" s="42"/>
      <c r="N29" s="331"/>
      <c r="O29" s="332"/>
      <c r="P29" s="332"/>
      <c r="Q29" s="332"/>
      <c r="R29" s="71"/>
      <c r="S29" s="333"/>
      <c r="T29" s="334"/>
      <c r="U29" s="338"/>
      <c r="V29" s="339"/>
      <c r="W29" s="339"/>
      <c r="X29" s="339"/>
      <c r="Y29" s="340"/>
      <c r="Z29" s="344"/>
      <c r="AA29" s="345"/>
      <c r="AB29" s="345"/>
      <c r="AC29" s="345"/>
      <c r="AD29" s="345"/>
      <c r="AE29" s="346"/>
      <c r="AF29" s="344"/>
      <c r="AG29" s="345"/>
      <c r="AH29" s="345"/>
      <c r="AI29" s="345"/>
      <c r="AJ29" s="345"/>
      <c r="AK29" s="348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1"/>
      <c r="AI30" s="351"/>
      <c r="AJ30" s="76"/>
      <c r="AK30" s="76"/>
    </row>
    <row r="31" spans="1:38" s="20" customFormat="1" ht="13.5" customHeight="1" x14ac:dyDescent="0.2">
      <c r="A31" s="19"/>
      <c r="B31" s="352" t="s">
        <v>198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77"/>
      <c r="Y31" s="77"/>
      <c r="Z31" s="356" t="s">
        <v>161</v>
      </c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7"/>
      <c r="AL31" s="138"/>
    </row>
    <row r="32" spans="1:38" s="20" customFormat="1" ht="13.5" customHeight="1" x14ac:dyDescent="0.2">
      <c r="A32" s="19"/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78"/>
      <c r="Y32" s="7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9"/>
      <c r="AL32" s="138"/>
    </row>
    <row r="33" spans="1:40" s="20" customFormat="1" ht="23.25" customHeight="1" x14ac:dyDescent="0.2">
      <c r="A33" s="19"/>
      <c r="B33" s="360" t="s">
        <v>5</v>
      </c>
      <c r="C33" s="361"/>
      <c r="D33" s="361"/>
      <c r="E33" s="361"/>
      <c r="F33" s="362"/>
      <c r="G33" s="363" t="s">
        <v>196</v>
      </c>
      <c r="H33" s="361"/>
      <c r="I33" s="361"/>
      <c r="J33" s="361"/>
      <c r="K33" s="361"/>
      <c r="L33" s="361"/>
      <c r="M33" s="362"/>
      <c r="N33" s="364" t="s">
        <v>197</v>
      </c>
      <c r="O33" s="365"/>
      <c r="P33" s="365"/>
      <c r="Q33" s="365"/>
      <c r="R33" s="366"/>
      <c r="S33" s="367" t="s">
        <v>162</v>
      </c>
      <c r="T33" s="361"/>
      <c r="U33" s="361"/>
      <c r="V33" s="361"/>
      <c r="W33" s="361"/>
      <c r="X33" s="361"/>
      <c r="Y33" s="362"/>
      <c r="Z33" s="363" t="s">
        <v>199</v>
      </c>
      <c r="AA33" s="361"/>
      <c r="AB33" s="361"/>
      <c r="AC33" s="361"/>
      <c r="AD33" s="361"/>
      <c r="AE33" s="361"/>
      <c r="AF33" s="362"/>
      <c r="AG33" s="364" t="s">
        <v>200</v>
      </c>
      <c r="AH33" s="365"/>
      <c r="AI33" s="365"/>
      <c r="AJ33" s="365"/>
      <c r="AK33" s="368"/>
      <c r="AL33" s="138"/>
    </row>
    <row r="34" spans="1:40" ht="26.25" customHeight="1" x14ac:dyDescent="0.2">
      <c r="A34" s="134"/>
      <c r="B34" s="288" t="s">
        <v>163</v>
      </c>
      <c r="C34" s="289"/>
      <c r="D34" s="289"/>
      <c r="E34" s="289"/>
      <c r="F34" s="290"/>
      <c r="G34" s="79"/>
      <c r="H34" s="311" t="s">
        <v>29</v>
      </c>
      <c r="I34" s="311"/>
      <c r="J34" s="311"/>
      <c r="K34" s="311"/>
      <c r="L34" s="80" t="s">
        <v>164</v>
      </c>
      <c r="M34" s="36"/>
      <c r="N34" s="139"/>
      <c r="O34" s="311" t="s">
        <v>43</v>
      </c>
      <c r="P34" s="311"/>
      <c r="Q34" s="311"/>
      <c r="R34" s="81" t="s">
        <v>164</v>
      </c>
      <c r="S34" s="369" t="s">
        <v>165</v>
      </c>
      <c r="T34" s="370"/>
      <c r="U34" s="370"/>
      <c r="V34" s="370"/>
      <c r="W34" s="370"/>
      <c r="X34" s="370"/>
      <c r="Y34" s="371"/>
      <c r="Z34" s="62"/>
      <c r="AA34" s="319">
        <v>-4</v>
      </c>
      <c r="AB34" s="319"/>
      <c r="AC34" s="319"/>
      <c r="AD34" s="375" t="s">
        <v>166</v>
      </c>
      <c r="AE34" s="376"/>
      <c r="AF34" s="60"/>
      <c r="AG34" s="7"/>
      <c r="AH34" s="319">
        <v>-3.5</v>
      </c>
      <c r="AI34" s="319"/>
      <c r="AJ34" s="82" t="s">
        <v>164</v>
      </c>
      <c r="AK34" s="83"/>
      <c r="AL34" s="135"/>
    </row>
    <row r="35" spans="1:40" ht="26.25" customHeight="1" x14ac:dyDescent="0.2">
      <c r="A35" s="134"/>
      <c r="B35" s="274"/>
      <c r="C35" s="275"/>
      <c r="D35" s="275"/>
      <c r="E35" s="275"/>
      <c r="F35" s="277"/>
      <c r="G35" s="84" t="s">
        <v>167</v>
      </c>
      <c r="H35" s="313">
        <v>11.25</v>
      </c>
      <c r="I35" s="313"/>
      <c r="J35" s="313"/>
      <c r="K35" s="313"/>
      <c r="L35" s="85" t="s">
        <v>168</v>
      </c>
      <c r="M35" s="42"/>
      <c r="N35" s="86" t="s">
        <v>167</v>
      </c>
      <c r="O35" s="377">
        <v>11.25</v>
      </c>
      <c r="P35" s="377"/>
      <c r="Q35" s="377"/>
      <c r="R35" s="87" t="s">
        <v>168</v>
      </c>
      <c r="S35" s="372"/>
      <c r="T35" s="373"/>
      <c r="U35" s="373"/>
      <c r="V35" s="373"/>
      <c r="W35" s="373"/>
      <c r="X35" s="373"/>
      <c r="Y35" s="374"/>
      <c r="Z35" s="66" t="s">
        <v>167</v>
      </c>
      <c r="AA35" s="321">
        <v>25</v>
      </c>
      <c r="AB35" s="321"/>
      <c r="AC35" s="321"/>
      <c r="AD35" s="378" t="s">
        <v>169</v>
      </c>
      <c r="AE35" s="379"/>
      <c r="AF35" s="66" t="s">
        <v>167</v>
      </c>
      <c r="AG35" s="8" t="s">
        <v>170</v>
      </c>
      <c r="AH35" s="321">
        <v>25</v>
      </c>
      <c r="AI35" s="321"/>
      <c r="AJ35" s="88" t="s">
        <v>168</v>
      </c>
      <c r="AK35" s="89"/>
    </row>
    <row r="36" spans="1:40" ht="26.25" customHeight="1" x14ac:dyDescent="0.2">
      <c r="A36" s="134"/>
      <c r="B36" s="288" t="s">
        <v>171</v>
      </c>
      <c r="C36" s="289"/>
      <c r="D36" s="289"/>
      <c r="E36" s="289"/>
      <c r="F36" s="290"/>
      <c r="G36" s="79"/>
      <c r="H36" s="311" t="s">
        <v>29</v>
      </c>
      <c r="I36" s="311"/>
      <c r="J36" s="311"/>
      <c r="K36" s="311"/>
      <c r="L36" s="80" t="s">
        <v>164</v>
      </c>
      <c r="M36" s="36"/>
      <c r="N36" s="139"/>
      <c r="O36" s="311" t="s">
        <v>43</v>
      </c>
      <c r="P36" s="311"/>
      <c r="Q36" s="311"/>
      <c r="R36" s="81" t="s">
        <v>164</v>
      </c>
      <c r="S36" s="369" t="s">
        <v>172</v>
      </c>
      <c r="T36" s="370"/>
      <c r="U36" s="370"/>
      <c r="V36" s="370"/>
      <c r="W36" s="370"/>
      <c r="X36" s="370"/>
      <c r="Y36" s="371"/>
      <c r="Z36" s="62"/>
      <c r="AA36" s="385" t="s">
        <v>43</v>
      </c>
      <c r="AB36" s="385"/>
      <c r="AC36" s="385"/>
      <c r="AD36" s="375" t="s">
        <v>166</v>
      </c>
      <c r="AE36" s="376"/>
      <c r="AF36" s="90"/>
      <c r="AG36" s="7"/>
      <c r="AH36" s="319" t="s">
        <v>43</v>
      </c>
      <c r="AI36" s="319"/>
      <c r="AJ36" s="91" t="s">
        <v>164</v>
      </c>
      <c r="AK36" s="49"/>
      <c r="AL36" s="135"/>
    </row>
    <row r="37" spans="1:40" ht="26.25" customHeight="1" thickBot="1" x14ac:dyDescent="0.25">
      <c r="A37" s="134"/>
      <c r="B37" s="380"/>
      <c r="C37" s="381"/>
      <c r="D37" s="381"/>
      <c r="E37" s="381"/>
      <c r="F37" s="330"/>
      <c r="G37" s="92" t="s">
        <v>167</v>
      </c>
      <c r="H37" s="386">
        <v>16.25</v>
      </c>
      <c r="I37" s="386"/>
      <c r="J37" s="386"/>
      <c r="K37" s="386"/>
      <c r="L37" s="93" t="s">
        <v>168</v>
      </c>
      <c r="M37" s="94"/>
      <c r="N37" s="95" t="s">
        <v>167</v>
      </c>
      <c r="O37" s="386">
        <v>16.25</v>
      </c>
      <c r="P37" s="386"/>
      <c r="Q37" s="386"/>
      <c r="R37" s="96" t="s">
        <v>168</v>
      </c>
      <c r="S37" s="382"/>
      <c r="T37" s="383"/>
      <c r="U37" s="383"/>
      <c r="V37" s="383"/>
      <c r="W37" s="383"/>
      <c r="X37" s="383"/>
      <c r="Y37" s="384"/>
      <c r="Z37" s="97" t="s">
        <v>167</v>
      </c>
      <c r="AA37" s="387">
        <v>350</v>
      </c>
      <c r="AB37" s="387"/>
      <c r="AC37" s="387"/>
      <c r="AD37" s="388" t="s">
        <v>169</v>
      </c>
      <c r="AE37" s="389"/>
      <c r="AF37" s="97" t="s">
        <v>167</v>
      </c>
      <c r="AG37" s="9" t="s">
        <v>170</v>
      </c>
      <c r="AH37" s="387">
        <v>350</v>
      </c>
      <c r="AI37" s="387"/>
      <c r="AJ37" s="98" t="s">
        <v>168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0" t="s">
        <v>173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2"/>
      <c r="T39" s="393" t="s">
        <v>174</v>
      </c>
      <c r="U39" s="396" t="s">
        <v>5</v>
      </c>
      <c r="V39" s="397"/>
      <c r="W39" s="398"/>
      <c r="X39" s="405" t="s">
        <v>175</v>
      </c>
      <c r="Y39" s="406"/>
      <c r="Z39" s="407"/>
      <c r="AA39" s="405" t="s">
        <v>176</v>
      </c>
      <c r="AB39" s="406"/>
      <c r="AC39" s="407"/>
      <c r="AD39" s="405" t="s">
        <v>177</v>
      </c>
      <c r="AE39" s="414"/>
      <c r="AF39" s="414"/>
      <c r="AG39" s="415"/>
      <c r="AH39" s="436" t="s">
        <v>71</v>
      </c>
      <c r="AI39" s="414"/>
      <c r="AJ39" s="414"/>
      <c r="AK39" s="437"/>
    </row>
    <row r="40" spans="1:40" ht="23.25" customHeight="1" x14ac:dyDescent="0.2">
      <c r="A40" s="134"/>
      <c r="B40" s="288" t="s">
        <v>5</v>
      </c>
      <c r="C40" s="289"/>
      <c r="D40" s="290"/>
      <c r="E40" s="440" t="s">
        <v>201</v>
      </c>
      <c r="F40" s="441"/>
      <c r="G40" s="441"/>
      <c r="H40" s="441"/>
      <c r="I40" s="441"/>
      <c r="J40" s="441"/>
      <c r="K40" s="441"/>
      <c r="L40" s="441"/>
      <c r="M40" s="441"/>
      <c r="N40" s="442"/>
      <c r="O40" s="440" t="s">
        <v>202</v>
      </c>
      <c r="P40" s="441"/>
      <c r="Q40" s="441"/>
      <c r="R40" s="441"/>
      <c r="S40" s="443"/>
      <c r="T40" s="394"/>
      <c r="U40" s="399"/>
      <c r="V40" s="400"/>
      <c r="W40" s="401"/>
      <c r="X40" s="408"/>
      <c r="Y40" s="409"/>
      <c r="Z40" s="410"/>
      <c r="AA40" s="408"/>
      <c r="AB40" s="409"/>
      <c r="AC40" s="410"/>
      <c r="AD40" s="416"/>
      <c r="AE40" s="417"/>
      <c r="AF40" s="417"/>
      <c r="AG40" s="418"/>
      <c r="AH40" s="416"/>
      <c r="AI40" s="417"/>
      <c r="AJ40" s="417"/>
      <c r="AK40" s="438"/>
    </row>
    <row r="41" spans="1:40" ht="18" customHeight="1" x14ac:dyDescent="0.2">
      <c r="A41" s="134"/>
      <c r="B41" s="272"/>
      <c r="C41" s="273"/>
      <c r="D41" s="276"/>
      <c r="E41" s="444" t="s">
        <v>178</v>
      </c>
      <c r="F41" s="289"/>
      <c r="G41" s="290"/>
      <c r="H41" s="444" t="s">
        <v>179</v>
      </c>
      <c r="I41" s="289"/>
      <c r="J41" s="289"/>
      <c r="K41" s="290"/>
      <c r="L41" s="446" t="s">
        <v>180</v>
      </c>
      <c r="M41" s="447"/>
      <c r="N41" s="448"/>
      <c r="O41" s="444" t="s">
        <v>178</v>
      </c>
      <c r="P41" s="290"/>
      <c r="Q41" s="444" t="s">
        <v>181</v>
      </c>
      <c r="R41" s="289"/>
      <c r="S41" s="449"/>
      <c r="T41" s="394"/>
      <c r="U41" s="402"/>
      <c r="V41" s="403"/>
      <c r="W41" s="404"/>
      <c r="X41" s="411"/>
      <c r="Y41" s="412"/>
      <c r="Z41" s="413"/>
      <c r="AA41" s="411"/>
      <c r="AB41" s="412"/>
      <c r="AC41" s="413"/>
      <c r="AD41" s="419"/>
      <c r="AE41" s="420"/>
      <c r="AF41" s="420"/>
      <c r="AG41" s="421"/>
      <c r="AH41" s="419"/>
      <c r="AI41" s="420"/>
      <c r="AJ41" s="420"/>
      <c r="AK41" s="439"/>
    </row>
    <row r="42" spans="1:40" ht="18" customHeight="1" x14ac:dyDescent="0.2">
      <c r="A42" s="134"/>
      <c r="B42" s="274"/>
      <c r="C42" s="275"/>
      <c r="D42" s="277"/>
      <c r="E42" s="445"/>
      <c r="F42" s="275"/>
      <c r="G42" s="277"/>
      <c r="H42" s="425" t="s">
        <v>182</v>
      </c>
      <c r="I42" s="297"/>
      <c r="J42" s="297"/>
      <c r="K42" s="450"/>
      <c r="L42" s="422" t="s">
        <v>178</v>
      </c>
      <c r="M42" s="423"/>
      <c r="N42" s="424"/>
      <c r="O42" s="445"/>
      <c r="P42" s="277"/>
      <c r="Q42" s="425" t="s">
        <v>182</v>
      </c>
      <c r="R42" s="297"/>
      <c r="S42" s="426"/>
      <c r="T42" s="394"/>
      <c r="U42" s="427" t="s">
        <v>203</v>
      </c>
      <c r="V42" s="428"/>
      <c r="W42" s="428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3" t="s">
        <v>183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184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184</v>
      </c>
      <c r="T43" s="394"/>
      <c r="U43" s="429"/>
      <c r="V43" s="430"/>
      <c r="W43" s="430"/>
      <c r="X43" s="278">
        <v>28688091</v>
      </c>
      <c r="Y43" s="279"/>
      <c r="Z43" s="451"/>
      <c r="AA43" s="278">
        <v>685561</v>
      </c>
      <c r="AB43" s="279"/>
      <c r="AC43" s="451"/>
      <c r="AD43" s="453">
        <v>34783178</v>
      </c>
      <c r="AE43" s="454"/>
      <c r="AF43" s="454"/>
      <c r="AG43" s="455"/>
      <c r="AH43" s="278">
        <v>64156830</v>
      </c>
      <c r="AI43" s="279"/>
      <c r="AJ43" s="279"/>
      <c r="AK43" s="459"/>
    </row>
    <row r="44" spans="1:40" ht="39" customHeight="1" x14ac:dyDescent="0.2">
      <c r="A44" s="134"/>
      <c r="B44" s="434"/>
      <c r="C44" s="445" t="s">
        <v>185</v>
      </c>
      <c r="D44" s="277"/>
      <c r="E44" s="280">
        <v>1985</v>
      </c>
      <c r="F44" s="281"/>
      <c r="G44" s="42"/>
      <c r="H44" s="306">
        <v>299706.44836272043</v>
      </c>
      <c r="I44" s="307"/>
      <c r="J44" s="307"/>
      <c r="K44" s="461"/>
      <c r="L44" s="280">
        <v>109</v>
      </c>
      <c r="M44" s="281"/>
      <c r="N44" s="42"/>
      <c r="O44" s="306">
        <v>1967</v>
      </c>
      <c r="P44" s="307"/>
      <c r="Q44" s="306">
        <v>303467</v>
      </c>
      <c r="R44" s="307"/>
      <c r="S44" s="462"/>
      <c r="T44" s="394"/>
      <c r="U44" s="431"/>
      <c r="V44" s="432"/>
      <c r="W44" s="432"/>
      <c r="X44" s="280"/>
      <c r="Y44" s="281"/>
      <c r="Z44" s="452"/>
      <c r="AA44" s="280"/>
      <c r="AB44" s="281"/>
      <c r="AC44" s="452"/>
      <c r="AD44" s="456"/>
      <c r="AE44" s="457"/>
      <c r="AF44" s="457"/>
      <c r="AG44" s="458"/>
      <c r="AH44" s="280"/>
      <c r="AI44" s="281"/>
      <c r="AJ44" s="281"/>
      <c r="AK44" s="460"/>
      <c r="AM44" s="117"/>
      <c r="AN44" s="117"/>
    </row>
    <row r="45" spans="1:40" ht="39" customHeight="1" x14ac:dyDescent="0.2">
      <c r="A45" s="134"/>
      <c r="B45" s="434"/>
      <c r="C45" s="110"/>
      <c r="D45" s="111" t="s">
        <v>186</v>
      </c>
      <c r="E45" s="463">
        <v>164</v>
      </c>
      <c r="F45" s="262"/>
      <c r="G45" s="42"/>
      <c r="H45" s="464">
        <v>302260.97560975607</v>
      </c>
      <c r="I45" s="465"/>
      <c r="J45" s="465"/>
      <c r="K45" s="466"/>
      <c r="L45" s="463">
        <v>0</v>
      </c>
      <c r="M45" s="262"/>
      <c r="N45" s="42"/>
      <c r="O45" s="464">
        <v>180</v>
      </c>
      <c r="P45" s="465"/>
      <c r="Q45" s="464">
        <v>301129</v>
      </c>
      <c r="R45" s="465"/>
      <c r="S45" s="467"/>
      <c r="T45" s="394"/>
      <c r="U45" s="468" t="s">
        <v>204</v>
      </c>
      <c r="V45" s="476" t="s">
        <v>187</v>
      </c>
      <c r="W45" s="477"/>
      <c r="X45" s="278">
        <v>6088307</v>
      </c>
      <c r="Y45" s="279"/>
      <c r="Z45" s="451"/>
      <c r="AA45" s="291">
        <v>175085</v>
      </c>
      <c r="AB45" s="292"/>
      <c r="AC45" s="480"/>
      <c r="AD45" s="278">
        <v>4056011</v>
      </c>
      <c r="AE45" s="279"/>
      <c r="AF45" s="279"/>
      <c r="AG45" s="451"/>
      <c r="AH45" s="278">
        <v>10319403</v>
      </c>
      <c r="AI45" s="279"/>
      <c r="AJ45" s="279"/>
      <c r="AK45" s="459"/>
    </row>
    <row r="46" spans="1:40" ht="18.75" customHeight="1" x14ac:dyDescent="0.2">
      <c r="A46" s="134"/>
      <c r="B46" s="434"/>
      <c r="C46" s="444" t="s">
        <v>188</v>
      </c>
      <c r="D46" s="290"/>
      <c r="E46" s="291">
        <v>15</v>
      </c>
      <c r="F46" s="292"/>
      <c r="G46" s="112"/>
      <c r="H46" s="304">
        <v>356181.33333333331</v>
      </c>
      <c r="I46" s="305"/>
      <c r="J46" s="305"/>
      <c r="K46" s="481"/>
      <c r="L46" s="291">
        <v>1</v>
      </c>
      <c r="M46" s="292"/>
      <c r="N46" s="112"/>
      <c r="O46" s="304">
        <v>15</v>
      </c>
      <c r="P46" s="305"/>
      <c r="Q46" s="304">
        <v>365417</v>
      </c>
      <c r="R46" s="305"/>
      <c r="S46" s="471"/>
      <c r="T46" s="394"/>
      <c r="U46" s="469"/>
      <c r="V46" s="478"/>
      <c r="W46" s="479"/>
      <c r="X46" s="280"/>
      <c r="Y46" s="281"/>
      <c r="Z46" s="452"/>
      <c r="AA46" s="280"/>
      <c r="AB46" s="281"/>
      <c r="AC46" s="452"/>
      <c r="AD46" s="280"/>
      <c r="AE46" s="281"/>
      <c r="AF46" s="281"/>
      <c r="AG46" s="452"/>
      <c r="AH46" s="280"/>
      <c r="AI46" s="281"/>
      <c r="AJ46" s="281"/>
      <c r="AK46" s="460"/>
    </row>
    <row r="47" spans="1:40" ht="18.75" customHeight="1" x14ac:dyDescent="0.2">
      <c r="A47" s="134"/>
      <c r="B47" s="434"/>
      <c r="C47" s="445"/>
      <c r="D47" s="277"/>
      <c r="E47" s="280"/>
      <c r="F47" s="281"/>
      <c r="G47" s="42"/>
      <c r="H47" s="306"/>
      <c r="I47" s="307"/>
      <c r="J47" s="307"/>
      <c r="K47" s="461"/>
      <c r="L47" s="280"/>
      <c r="M47" s="281"/>
      <c r="N47" s="42"/>
      <c r="O47" s="306"/>
      <c r="P47" s="307"/>
      <c r="Q47" s="306"/>
      <c r="R47" s="307"/>
      <c r="S47" s="462"/>
      <c r="T47" s="394"/>
      <c r="U47" s="469"/>
      <c r="V47" s="476" t="s">
        <v>189</v>
      </c>
      <c r="W47" s="477"/>
      <c r="X47" s="291">
        <v>4777510</v>
      </c>
      <c r="Y47" s="292"/>
      <c r="Z47" s="480"/>
      <c r="AA47" s="291">
        <v>282484</v>
      </c>
      <c r="AB47" s="292"/>
      <c r="AC47" s="480"/>
      <c r="AD47" s="291">
        <v>2859924</v>
      </c>
      <c r="AE47" s="292"/>
      <c r="AF47" s="292"/>
      <c r="AG47" s="480"/>
      <c r="AH47" s="291">
        <v>7919918</v>
      </c>
      <c r="AI47" s="292"/>
      <c r="AJ47" s="292"/>
      <c r="AK47" s="482"/>
    </row>
    <row r="48" spans="1:40" ht="39" customHeight="1" x14ac:dyDescent="0.2">
      <c r="A48" s="134"/>
      <c r="B48" s="434"/>
      <c r="C48" s="483" t="s">
        <v>190</v>
      </c>
      <c r="D48" s="484"/>
      <c r="E48" s="463">
        <v>0</v>
      </c>
      <c r="F48" s="262"/>
      <c r="G48" s="42"/>
      <c r="H48" s="311" t="s">
        <v>29</v>
      </c>
      <c r="I48" s="311"/>
      <c r="J48" s="311"/>
      <c r="K48" s="311"/>
      <c r="L48" s="463">
        <v>0</v>
      </c>
      <c r="M48" s="262"/>
      <c r="N48" s="42"/>
      <c r="O48" s="464">
        <v>0</v>
      </c>
      <c r="P48" s="465"/>
      <c r="Q48" s="464" t="s">
        <v>43</v>
      </c>
      <c r="R48" s="465"/>
      <c r="S48" s="467"/>
      <c r="T48" s="394"/>
      <c r="U48" s="469"/>
      <c r="V48" s="478"/>
      <c r="W48" s="479"/>
      <c r="X48" s="280"/>
      <c r="Y48" s="281"/>
      <c r="Z48" s="452"/>
      <c r="AA48" s="280"/>
      <c r="AB48" s="281"/>
      <c r="AC48" s="452"/>
      <c r="AD48" s="280"/>
      <c r="AE48" s="281"/>
      <c r="AF48" s="281"/>
      <c r="AG48" s="452"/>
      <c r="AH48" s="280"/>
      <c r="AI48" s="281"/>
      <c r="AJ48" s="281"/>
      <c r="AK48" s="460"/>
    </row>
    <row r="49" spans="1:40" ht="39" customHeight="1" x14ac:dyDescent="0.2">
      <c r="A49" s="134"/>
      <c r="B49" s="435"/>
      <c r="C49" s="483" t="s">
        <v>191</v>
      </c>
      <c r="D49" s="484"/>
      <c r="E49" s="463">
        <f>E44+E46+E48</f>
        <v>2000</v>
      </c>
      <c r="F49" s="262"/>
      <c r="G49" s="42"/>
      <c r="H49" s="464">
        <v>300130.01</v>
      </c>
      <c r="I49" s="465"/>
      <c r="J49" s="465"/>
      <c r="K49" s="466"/>
      <c r="L49" s="463">
        <f>L44+L46+L48</f>
        <v>110</v>
      </c>
      <c r="M49" s="262"/>
      <c r="N49" s="42"/>
      <c r="O49" s="464">
        <v>1982</v>
      </c>
      <c r="P49" s="465"/>
      <c r="Q49" s="464">
        <v>303936</v>
      </c>
      <c r="R49" s="465"/>
      <c r="S49" s="467"/>
      <c r="T49" s="394"/>
      <c r="U49" s="469"/>
      <c r="V49" s="485" t="s">
        <v>192</v>
      </c>
      <c r="W49" s="486"/>
      <c r="X49" s="291">
        <v>2</v>
      </c>
      <c r="Y49" s="292"/>
      <c r="Z49" s="480"/>
      <c r="AA49" s="291">
        <v>0</v>
      </c>
      <c r="AB49" s="292"/>
      <c r="AC49" s="480"/>
      <c r="AD49" s="291">
        <v>-1</v>
      </c>
      <c r="AE49" s="292"/>
      <c r="AF49" s="292"/>
      <c r="AG49" s="480"/>
      <c r="AH49" s="291">
        <v>1</v>
      </c>
      <c r="AI49" s="292"/>
      <c r="AJ49" s="292"/>
      <c r="AK49" s="482"/>
    </row>
    <row r="50" spans="1:40" ht="18.75" customHeight="1" x14ac:dyDescent="0.2">
      <c r="A50" s="134"/>
      <c r="B50" s="288" t="s">
        <v>193</v>
      </c>
      <c r="C50" s="289"/>
      <c r="D50" s="290"/>
      <c r="E50" s="291">
        <v>104</v>
      </c>
      <c r="F50" s="292"/>
      <c r="G50" s="112"/>
      <c r="H50" s="304">
        <v>286051.92307692306</v>
      </c>
      <c r="I50" s="305"/>
      <c r="J50" s="305"/>
      <c r="K50" s="481"/>
      <c r="L50" s="291">
        <v>6</v>
      </c>
      <c r="M50" s="292"/>
      <c r="N50" s="112"/>
      <c r="O50" s="304">
        <v>105</v>
      </c>
      <c r="P50" s="305"/>
      <c r="Q50" s="304">
        <v>287819</v>
      </c>
      <c r="R50" s="305"/>
      <c r="S50" s="471"/>
      <c r="T50" s="394"/>
      <c r="U50" s="470"/>
      <c r="V50" s="487"/>
      <c r="W50" s="488"/>
      <c r="X50" s="280"/>
      <c r="Y50" s="281"/>
      <c r="Z50" s="452"/>
      <c r="AA50" s="280"/>
      <c r="AB50" s="281"/>
      <c r="AC50" s="452"/>
      <c r="AD50" s="280"/>
      <c r="AE50" s="281"/>
      <c r="AF50" s="281"/>
      <c r="AG50" s="452"/>
      <c r="AH50" s="280"/>
      <c r="AI50" s="281"/>
      <c r="AJ50" s="281"/>
      <c r="AK50" s="460"/>
    </row>
    <row r="51" spans="1:40" ht="18.75" customHeight="1" x14ac:dyDescent="0.2">
      <c r="A51" s="134"/>
      <c r="B51" s="274"/>
      <c r="C51" s="275"/>
      <c r="D51" s="277"/>
      <c r="E51" s="280"/>
      <c r="F51" s="281"/>
      <c r="G51" s="42"/>
      <c r="H51" s="306"/>
      <c r="I51" s="307"/>
      <c r="J51" s="307"/>
      <c r="K51" s="461"/>
      <c r="L51" s="280"/>
      <c r="M51" s="281"/>
      <c r="N51" s="42"/>
      <c r="O51" s="306"/>
      <c r="P51" s="307"/>
      <c r="Q51" s="306"/>
      <c r="R51" s="307"/>
      <c r="S51" s="462"/>
      <c r="T51" s="394"/>
      <c r="U51" s="427" t="s">
        <v>205</v>
      </c>
      <c r="V51" s="428"/>
      <c r="W51" s="472"/>
      <c r="X51" s="291">
        <f>X43+X45-X47+X49</f>
        <v>29998890</v>
      </c>
      <c r="Y51" s="292"/>
      <c r="Z51" s="480"/>
      <c r="AA51" s="291">
        <f>AA43+AA45-AA47+AA49</f>
        <v>578162</v>
      </c>
      <c r="AB51" s="292"/>
      <c r="AC51" s="480"/>
      <c r="AD51" s="490">
        <f>AD43+AD45-AD47+AD49</f>
        <v>35979264</v>
      </c>
      <c r="AE51" s="491"/>
      <c r="AF51" s="491"/>
      <c r="AG51" s="492"/>
      <c r="AH51" s="291">
        <f>AH43+AH45-AH47+AH49</f>
        <v>66556316</v>
      </c>
      <c r="AI51" s="292"/>
      <c r="AJ51" s="292"/>
      <c r="AK51" s="482"/>
      <c r="AM51" s="117"/>
      <c r="AN51" s="117"/>
    </row>
    <row r="52" spans="1:40" ht="39.75" customHeight="1" thickBot="1" x14ac:dyDescent="0.25">
      <c r="A52" s="134"/>
      <c r="B52" s="497" t="s">
        <v>71</v>
      </c>
      <c r="C52" s="498"/>
      <c r="D52" s="499"/>
      <c r="E52" s="500">
        <f>E49+E50</f>
        <v>2104</v>
      </c>
      <c r="F52" s="253"/>
      <c r="G52" s="94"/>
      <c r="H52" s="501">
        <v>299434.13498098857</v>
      </c>
      <c r="I52" s="502"/>
      <c r="J52" s="502"/>
      <c r="K52" s="503"/>
      <c r="L52" s="500">
        <f>L49+L50</f>
        <v>116</v>
      </c>
      <c r="M52" s="253"/>
      <c r="N52" s="94"/>
      <c r="O52" s="501">
        <v>2087</v>
      </c>
      <c r="P52" s="502"/>
      <c r="Q52" s="501">
        <v>303125</v>
      </c>
      <c r="R52" s="502"/>
      <c r="S52" s="504"/>
      <c r="T52" s="395"/>
      <c r="U52" s="473"/>
      <c r="V52" s="474"/>
      <c r="W52" s="475"/>
      <c r="X52" s="331"/>
      <c r="Y52" s="332"/>
      <c r="Z52" s="489"/>
      <c r="AA52" s="331"/>
      <c r="AB52" s="332"/>
      <c r="AC52" s="489"/>
      <c r="AD52" s="493"/>
      <c r="AE52" s="494"/>
      <c r="AF52" s="494"/>
      <c r="AG52" s="495"/>
      <c r="AH52" s="331"/>
      <c r="AI52" s="332"/>
      <c r="AJ52" s="332"/>
      <c r="AK52" s="496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5" tint="-0.249977111117893"/>
    <pageSetUpPr fitToPage="1"/>
  </sheetPr>
  <dimension ref="A1:U68"/>
  <sheetViews>
    <sheetView view="pageBreakPreview" zoomScale="90" zoomScaleNormal="90" zoomScaleSheetLayoutView="90" workbookViewId="0">
      <selection activeCell="D9" sqref="D9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21" width="9.44140625" style="118" bestFit="1" customWidth="1"/>
    <col min="22" max="16384" width="9" style="118"/>
  </cols>
  <sheetData>
    <row r="1" spans="1:21" ht="24" customHeight="1" thickBot="1" x14ac:dyDescent="0.3">
      <c r="A1" s="118" t="s">
        <v>1</v>
      </c>
      <c r="N1" s="141" t="s">
        <v>2</v>
      </c>
      <c r="O1" s="193"/>
      <c r="P1" s="505" t="s">
        <v>0</v>
      </c>
      <c r="Q1" s="506"/>
      <c r="R1" s="506"/>
    </row>
    <row r="2" spans="1:21" ht="6" customHeight="1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21" s="144" customFormat="1" ht="27" customHeight="1" x14ac:dyDescent="0.2">
      <c r="A3" s="142"/>
      <c r="B3" s="507" t="s">
        <v>3</v>
      </c>
      <c r="C3" s="508"/>
      <c r="D3" s="508"/>
      <c r="E3" s="508"/>
      <c r="F3" s="509"/>
      <c r="G3" s="510" t="s">
        <v>4</v>
      </c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2"/>
      <c r="S3" s="143"/>
      <c r="T3" s="143"/>
    </row>
    <row r="4" spans="1:21" ht="26.25" customHeight="1" x14ac:dyDescent="0.2">
      <c r="A4" s="194"/>
      <c r="B4" s="513" t="s">
        <v>5</v>
      </c>
      <c r="C4" s="514"/>
      <c r="D4" s="195" t="s">
        <v>6</v>
      </c>
      <c r="E4" s="195" t="s">
        <v>7</v>
      </c>
      <c r="F4" s="196" t="s">
        <v>8</v>
      </c>
      <c r="G4" s="515" t="s">
        <v>5</v>
      </c>
      <c r="H4" s="516"/>
      <c r="I4" s="514"/>
      <c r="J4" s="517" t="s">
        <v>6</v>
      </c>
      <c r="K4" s="514"/>
      <c r="L4" s="195" t="s">
        <v>7</v>
      </c>
      <c r="M4" s="517" t="s">
        <v>8</v>
      </c>
      <c r="N4" s="514"/>
      <c r="O4" s="195" t="s">
        <v>9</v>
      </c>
      <c r="P4" s="517" t="s">
        <v>10</v>
      </c>
      <c r="Q4" s="514"/>
      <c r="R4" s="145" t="s">
        <v>11</v>
      </c>
      <c r="S4" s="146"/>
      <c r="T4" s="146"/>
    </row>
    <row r="5" spans="1:21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18" t="s">
        <v>14</v>
      </c>
      <c r="K5" s="519"/>
      <c r="L5" s="150" t="s">
        <v>13</v>
      </c>
      <c r="M5" s="518" t="s">
        <v>13</v>
      </c>
      <c r="N5" s="520"/>
      <c r="O5" s="150" t="s">
        <v>12</v>
      </c>
      <c r="P5" s="518" t="s">
        <v>14</v>
      </c>
      <c r="Q5" s="520"/>
      <c r="R5" s="153" t="s">
        <v>13</v>
      </c>
    </row>
    <row r="6" spans="1:21" ht="23.4" customHeight="1" x14ac:dyDescent="0.2">
      <c r="A6" s="194"/>
      <c r="B6" s="521" t="s">
        <v>15</v>
      </c>
      <c r="C6" s="522"/>
      <c r="D6" s="155">
        <v>36083700</v>
      </c>
      <c r="E6" s="197">
        <f t="shared" ref="E6:E33" si="0">ROUND(D6/$D$33*100,1)</f>
        <v>22.4</v>
      </c>
      <c r="F6" s="156">
        <f>(D6-U6)/U6</f>
        <v>-4.6057456760444859E-5</v>
      </c>
      <c r="G6" s="523" t="s">
        <v>16</v>
      </c>
      <c r="H6" s="524"/>
      <c r="I6" s="525"/>
      <c r="J6" s="526">
        <v>19701936</v>
      </c>
      <c r="K6" s="527"/>
      <c r="L6" s="198">
        <f t="shared" ref="L6:L13" si="1">ROUND(J6/$J$33*100,1)</f>
        <v>12.8</v>
      </c>
      <c r="M6" s="528">
        <v>-2.7</v>
      </c>
      <c r="N6" s="529"/>
      <c r="O6" s="155">
        <v>18573026</v>
      </c>
      <c r="P6" s="526">
        <v>17929174</v>
      </c>
      <c r="Q6" s="527"/>
      <c r="R6" s="199">
        <f>ROUND(P6/$P$27*100,1)</f>
        <v>21.1</v>
      </c>
      <c r="U6" s="118">
        <v>36085362</v>
      </c>
    </row>
    <row r="7" spans="1:21" ht="23.4" customHeight="1" x14ac:dyDescent="0.2">
      <c r="A7" s="194"/>
      <c r="B7" s="530" t="s">
        <v>17</v>
      </c>
      <c r="C7" s="531"/>
      <c r="D7" s="155">
        <v>443735</v>
      </c>
      <c r="E7" s="200">
        <f t="shared" si="0"/>
        <v>0.3</v>
      </c>
      <c r="F7" s="156">
        <v>1.7</v>
      </c>
      <c r="G7" s="201" t="s">
        <v>18</v>
      </c>
      <c r="H7" s="532" t="s">
        <v>19</v>
      </c>
      <c r="I7" s="533"/>
      <c r="J7" s="534">
        <v>13533492</v>
      </c>
      <c r="K7" s="535"/>
      <c r="L7" s="198">
        <f t="shared" si="1"/>
        <v>8.8000000000000007</v>
      </c>
      <c r="M7" s="528">
        <v>-0.6</v>
      </c>
      <c r="N7" s="529"/>
      <c r="O7" s="155">
        <v>12602305</v>
      </c>
      <c r="P7" s="534">
        <v>12507177</v>
      </c>
      <c r="Q7" s="535"/>
      <c r="R7" s="202">
        <f t="shared" ref="R7:R13" si="2">ROUND(P7/$P$27*100,1)</f>
        <v>14.7</v>
      </c>
    </row>
    <row r="8" spans="1:21" ht="23.4" customHeight="1" x14ac:dyDescent="0.2">
      <c r="A8" s="194"/>
      <c r="B8" s="530" t="s">
        <v>20</v>
      </c>
      <c r="C8" s="531"/>
      <c r="D8" s="155">
        <v>93919</v>
      </c>
      <c r="E8" s="200">
        <f t="shared" si="0"/>
        <v>0.1</v>
      </c>
      <c r="F8" s="156">
        <v>-6.6</v>
      </c>
      <c r="G8" s="203"/>
      <c r="H8" s="532" t="s">
        <v>21</v>
      </c>
      <c r="I8" s="533"/>
      <c r="J8" s="534">
        <v>1862763</v>
      </c>
      <c r="K8" s="535"/>
      <c r="L8" s="198">
        <f t="shared" si="1"/>
        <v>1.2</v>
      </c>
      <c r="M8" s="528">
        <v>-15.9</v>
      </c>
      <c r="N8" s="529"/>
      <c r="O8" s="155">
        <v>1862763</v>
      </c>
      <c r="P8" s="534">
        <v>1275071</v>
      </c>
      <c r="Q8" s="535"/>
      <c r="R8" s="202">
        <f t="shared" si="2"/>
        <v>1.5</v>
      </c>
    </row>
    <row r="9" spans="1:21" ht="23.4" customHeight="1" x14ac:dyDescent="0.2">
      <c r="A9" s="194"/>
      <c r="B9" s="530" t="s">
        <v>22</v>
      </c>
      <c r="C9" s="531"/>
      <c r="D9" s="155">
        <v>675222</v>
      </c>
      <c r="E9" s="200">
        <f t="shared" si="0"/>
        <v>0.4</v>
      </c>
      <c r="F9" s="156">
        <v>38.799999999999997</v>
      </c>
      <c r="G9" s="515" t="s">
        <v>23</v>
      </c>
      <c r="H9" s="516"/>
      <c r="I9" s="514"/>
      <c r="J9" s="534">
        <v>50874241</v>
      </c>
      <c r="K9" s="535"/>
      <c r="L9" s="198">
        <f t="shared" si="1"/>
        <v>33</v>
      </c>
      <c r="M9" s="528">
        <v>16.100000000000001</v>
      </c>
      <c r="N9" s="529"/>
      <c r="O9" s="155">
        <v>15805883</v>
      </c>
      <c r="P9" s="534">
        <v>15674271</v>
      </c>
      <c r="Q9" s="535"/>
      <c r="R9" s="202">
        <f t="shared" si="2"/>
        <v>18.399999999999999</v>
      </c>
    </row>
    <row r="10" spans="1:21" ht="23.4" customHeight="1" x14ac:dyDescent="0.2">
      <c r="A10" s="194"/>
      <c r="B10" s="530" t="s">
        <v>24</v>
      </c>
      <c r="C10" s="531"/>
      <c r="D10" s="155">
        <v>826088</v>
      </c>
      <c r="E10" s="200">
        <f t="shared" si="0"/>
        <v>0.5</v>
      </c>
      <c r="F10" s="156">
        <v>45.7</v>
      </c>
      <c r="G10" s="515" t="s">
        <v>25</v>
      </c>
      <c r="H10" s="516"/>
      <c r="I10" s="514"/>
      <c r="J10" s="534">
        <v>1467899</v>
      </c>
      <c r="K10" s="535"/>
      <c r="L10" s="198">
        <f t="shared" si="1"/>
        <v>1</v>
      </c>
      <c r="M10" s="528">
        <v>-13.1</v>
      </c>
      <c r="N10" s="529"/>
      <c r="O10" s="155">
        <v>1467899</v>
      </c>
      <c r="P10" s="534">
        <v>1467899</v>
      </c>
      <c r="Q10" s="535"/>
      <c r="R10" s="202">
        <f t="shared" si="2"/>
        <v>1.7</v>
      </c>
    </row>
    <row r="11" spans="1:21" ht="23.4" customHeight="1" x14ac:dyDescent="0.2">
      <c r="A11" s="194"/>
      <c r="B11" s="530" t="s">
        <v>26</v>
      </c>
      <c r="C11" s="531"/>
      <c r="D11" s="155">
        <v>7708939</v>
      </c>
      <c r="E11" s="200">
        <f t="shared" si="0"/>
        <v>4.8</v>
      </c>
      <c r="F11" s="156">
        <v>10.4</v>
      </c>
      <c r="G11" s="204"/>
      <c r="H11" s="536" t="s">
        <v>27</v>
      </c>
      <c r="I11" s="533"/>
      <c r="J11" s="534">
        <v>1467897</v>
      </c>
      <c r="K11" s="535"/>
      <c r="L11" s="198">
        <f t="shared" si="1"/>
        <v>1</v>
      </c>
      <c r="M11" s="528">
        <v>-13.1</v>
      </c>
      <c r="N11" s="529"/>
      <c r="O11" s="155">
        <v>1467897</v>
      </c>
      <c r="P11" s="534">
        <v>1467897</v>
      </c>
      <c r="Q11" s="535"/>
      <c r="R11" s="202">
        <f t="shared" si="2"/>
        <v>1.7</v>
      </c>
    </row>
    <row r="12" spans="1:21" ht="23.4" customHeight="1" x14ac:dyDescent="0.2">
      <c r="A12" s="194"/>
      <c r="B12" s="530" t="s">
        <v>28</v>
      </c>
      <c r="C12" s="531"/>
      <c r="D12" s="155">
        <v>0</v>
      </c>
      <c r="E12" s="205" t="s">
        <v>29</v>
      </c>
      <c r="F12" s="156" t="s">
        <v>29</v>
      </c>
      <c r="G12" s="203" t="s">
        <v>18</v>
      </c>
      <c r="H12" s="536" t="s">
        <v>30</v>
      </c>
      <c r="I12" s="533"/>
      <c r="J12" s="534">
        <v>2</v>
      </c>
      <c r="K12" s="535"/>
      <c r="L12" s="198">
        <f t="shared" si="1"/>
        <v>0</v>
      </c>
      <c r="M12" s="528">
        <v>100</v>
      </c>
      <c r="N12" s="529"/>
      <c r="O12" s="155">
        <v>2</v>
      </c>
      <c r="P12" s="534">
        <v>2</v>
      </c>
      <c r="Q12" s="535"/>
      <c r="R12" s="202">
        <f t="shared" si="2"/>
        <v>0</v>
      </c>
    </row>
    <row r="13" spans="1:21" ht="23.4" customHeight="1" x14ac:dyDescent="0.2">
      <c r="A13" s="194"/>
      <c r="B13" s="530" t="s">
        <v>31</v>
      </c>
      <c r="C13" s="531"/>
      <c r="D13" s="155">
        <v>1</v>
      </c>
      <c r="E13" s="206">
        <f t="shared" si="0"/>
        <v>0</v>
      </c>
      <c r="F13" s="156">
        <v>-97.2</v>
      </c>
      <c r="G13" s="515" t="s">
        <v>32</v>
      </c>
      <c r="H13" s="516"/>
      <c r="I13" s="514"/>
      <c r="J13" s="534">
        <f>J6+J9+J10</f>
        <v>72044076</v>
      </c>
      <c r="K13" s="535"/>
      <c r="L13" s="198">
        <f t="shared" si="1"/>
        <v>46.7</v>
      </c>
      <c r="M13" s="528">
        <v>9.5</v>
      </c>
      <c r="N13" s="529"/>
      <c r="O13" s="157">
        <f>O6+O9+O10</f>
        <v>35846808</v>
      </c>
      <c r="P13" s="534">
        <f>P6+P9+P10</f>
        <v>35071344</v>
      </c>
      <c r="Q13" s="535"/>
      <c r="R13" s="202">
        <f t="shared" si="2"/>
        <v>41.2</v>
      </c>
    </row>
    <row r="14" spans="1:21" ht="23.4" customHeight="1" x14ac:dyDescent="0.2">
      <c r="A14" s="194"/>
      <c r="B14" s="530" t="s">
        <v>33</v>
      </c>
      <c r="C14" s="531"/>
      <c r="D14" s="155">
        <v>96837</v>
      </c>
      <c r="E14" s="206">
        <f t="shared" si="0"/>
        <v>0.1</v>
      </c>
      <c r="F14" s="156">
        <v>28.4</v>
      </c>
      <c r="G14" s="537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9"/>
    </row>
    <row r="15" spans="1:21" ht="23.4" customHeight="1" x14ac:dyDescent="0.2">
      <c r="A15" s="194"/>
      <c r="B15" s="540" t="s">
        <v>206</v>
      </c>
      <c r="C15" s="541"/>
      <c r="D15" s="155">
        <v>185106</v>
      </c>
      <c r="E15" s="207">
        <f t="shared" si="0"/>
        <v>0.1</v>
      </c>
      <c r="F15" s="156">
        <v>-0.7</v>
      </c>
      <c r="G15" s="515" t="s">
        <v>34</v>
      </c>
      <c r="H15" s="516"/>
      <c r="I15" s="514"/>
      <c r="J15" s="534">
        <v>23699299</v>
      </c>
      <c r="K15" s="535"/>
      <c r="L15" s="198">
        <f t="shared" ref="L15:L30" si="3">ROUND(J15/$J$33*100,1)</f>
        <v>15.4</v>
      </c>
      <c r="M15" s="542">
        <v>14.6</v>
      </c>
      <c r="N15" s="543"/>
      <c r="O15" s="155">
        <v>17176758</v>
      </c>
      <c r="P15" s="534">
        <v>15928031</v>
      </c>
      <c r="Q15" s="535"/>
      <c r="R15" s="208">
        <f>ROUND(P15/$P$27*100,1)</f>
        <v>18.7</v>
      </c>
    </row>
    <row r="16" spans="1:21" ht="23.4" customHeight="1" x14ac:dyDescent="0.2">
      <c r="A16" s="194"/>
      <c r="B16" s="530" t="s">
        <v>35</v>
      </c>
      <c r="C16" s="541"/>
      <c r="D16" s="155">
        <v>41022235</v>
      </c>
      <c r="E16" s="200">
        <f t="shared" si="0"/>
        <v>25.5</v>
      </c>
      <c r="F16" s="156">
        <v>13.9</v>
      </c>
      <c r="G16" s="515" t="s">
        <v>36</v>
      </c>
      <c r="H16" s="516"/>
      <c r="I16" s="514"/>
      <c r="J16" s="534">
        <v>1165214</v>
      </c>
      <c r="K16" s="535"/>
      <c r="L16" s="198">
        <f t="shared" si="3"/>
        <v>0.8</v>
      </c>
      <c r="M16" s="542">
        <v>0.9</v>
      </c>
      <c r="N16" s="543"/>
      <c r="O16" s="155">
        <v>942358</v>
      </c>
      <c r="P16" s="534">
        <v>927054</v>
      </c>
      <c r="Q16" s="535"/>
      <c r="R16" s="202">
        <f>ROUND(P16/$P$27*100,1)</f>
        <v>1.1000000000000001</v>
      </c>
    </row>
    <row r="17" spans="1:21" ht="23.4" customHeight="1" x14ac:dyDescent="0.2">
      <c r="A17" s="194"/>
      <c r="B17" s="158"/>
      <c r="C17" s="159" t="s">
        <v>37</v>
      </c>
      <c r="D17" s="155">
        <v>37990013</v>
      </c>
      <c r="E17" s="200">
        <f t="shared" si="0"/>
        <v>23.6</v>
      </c>
      <c r="F17" s="156">
        <v>10.1</v>
      </c>
      <c r="G17" s="515" t="s">
        <v>38</v>
      </c>
      <c r="H17" s="516"/>
      <c r="I17" s="514"/>
      <c r="J17" s="534">
        <v>6672527</v>
      </c>
      <c r="K17" s="535"/>
      <c r="L17" s="198">
        <f t="shared" si="3"/>
        <v>4.3</v>
      </c>
      <c r="M17" s="542">
        <v>-83.2</v>
      </c>
      <c r="N17" s="543"/>
      <c r="O17" s="155">
        <v>4337605</v>
      </c>
      <c r="P17" s="534">
        <v>2555500</v>
      </c>
      <c r="Q17" s="535"/>
      <c r="R17" s="202">
        <f>ROUND(P17/$P$27*100,1)</f>
        <v>3</v>
      </c>
    </row>
    <row r="18" spans="1:21" ht="23.4" customHeight="1" x14ac:dyDescent="0.2">
      <c r="A18" s="194"/>
      <c r="B18" s="160"/>
      <c r="C18" s="159" t="s">
        <v>39</v>
      </c>
      <c r="D18" s="155">
        <v>3032222</v>
      </c>
      <c r="E18" s="200">
        <f t="shared" si="0"/>
        <v>1.9</v>
      </c>
      <c r="F18" s="156">
        <v>98.1</v>
      </c>
      <c r="G18" s="515" t="s">
        <v>40</v>
      </c>
      <c r="H18" s="516"/>
      <c r="I18" s="514"/>
      <c r="J18" s="534">
        <v>10319403</v>
      </c>
      <c r="K18" s="535"/>
      <c r="L18" s="198">
        <f t="shared" si="3"/>
        <v>6.7</v>
      </c>
      <c r="M18" s="542">
        <v>4.9000000000000004</v>
      </c>
      <c r="N18" s="543"/>
      <c r="O18" s="155">
        <v>10240223</v>
      </c>
      <c r="P18" s="544"/>
      <c r="Q18" s="545"/>
      <c r="R18" s="546"/>
    </row>
    <row r="19" spans="1:21" ht="23.4" customHeight="1" x14ac:dyDescent="0.2">
      <c r="A19" s="194"/>
      <c r="B19" s="530" t="s">
        <v>41</v>
      </c>
      <c r="C19" s="531"/>
      <c r="D19" s="155">
        <v>30398</v>
      </c>
      <c r="E19" s="200">
        <f t="shared" si="0"/>
        <v>0</v>
      </c>
      <c r="F19" s="156">
        <v>9</v>
      </c>
      <c r="G19" s="515" t="s">
        <v>42</v>
      </c>
      <c r="H19" s="516"/>
      <c r="I19" s="514"/>
      <c r="J19" s="534">
        <v>0</v>
      </c>
      <c r="K19" s="535"/>
      <c r="L19" s="209" t="s">
        <v>29</v>
      </c>
      <c r="M19" s="542" t="s">
        <v>43</v>
      </c>
      <c r="N19" s="543"/>
      <c r="O19" s="155">
        <v>0</v>
      </c>
      <c r="P19" s="547"/>
      <c r="Q19" s="548"/>
      <c r="R19" s="549"/>
    </row>
    <row r="20" spans="1:21" ht="23.4" customHeight="1" x14ac:dyDescent="0.2">
      <c r="A20" s="210" t="s">
        <v>44</v>
      </c>
      <c r="B20" s="530" t="s">
        <v>45</v>
      </c>
      <c r="C20" s="531"/>
      <c r="D20" s="157">
        <f>SUM(D6:D16)+D19</f>
        <v>87166180</v>
      </c>
      <c r="E20" s="200">
        <f t="shared" si="0"/>
        <v>54.2</v>
      </c>
      <c r="F20" s="156">
        <v>7.7</v>
      </c>
      <c r="G20" s="515" t="s">
        <v>46</v>
      </c>
      <c r="H20" s="516"/>
      <c r="I20" s="514"/>
      <c r="J20" s="534">
        <v>8167</v>
      </c>
      <c r="K20" s="535"/>
      <c r="L20" s="198">
        <f t="shared" si="3"/>
        <v>0</v>
      </c>
      <c r="M20" s="542">
        <v>-34.9</v>
      </c>
      <c r="N20" s="543"/>
      <c r="O20" s="155">
        <v>8167</v>
      </c>
      <c r="P20" s="534">
        <v>1830</v>
      </c>
      <c r="Q20" s="535"/>
      <c r="R20" s="202">
        <f>ROUND(P20/$P$27*100,1)</f>
        <v>0</v>
      </c>
    </row>
    <row r="21" spans="1:21" ht="23.4" customHeight="1" x14ac:dyDescent="0.2">
      <c r="A21" s="194"/>
      <c r="B21" s="530" t="s">
        <v>47</v>
      </c>
      <c r="C21" s="531"/>
      <c r="D21" s="155">
        <v>901807</v>
      </c>
      <c r="E21" s="207">
        <f t="shared" si="0"/>
        <v>0.6</v>
      </c>
      <c r="F21" s="156">
        <v>23.3</v>
      </c>
      <c r="G21" s="515" t="s">
        <v>48</v>
      </c>
      <c r="H21" s="516"/>
      <c r="I21" s="514"/>
      <c r="J21" s="534">
        <v>10452080</v>
      </c>
      <c r="K21" s="535"/>
      <c r="L21" s="198">
        <f t="shared" si="3"/>
        <v>6.8</v>
      </c>
      <c r="M21" s="542">
        <v>-3.1</v>
      </c>
      <c r="N21" s="543"/>
      <c r="O21" s="155">
        <v>8560917</v>
      </c>
      <c r="P21" s="534">
        <v>7368546</v>
      </c>
      <c r="Q21" s="535"/>
      <c r="R21" s="202">
        <f>ROUND(P21/$P$27*100,1)</f>
        <v>8.6999999999999993</v>
      </c>
    </row>
    <row r="22" spans="1:21" ht="23.4" customHeight="1" x14ac:dyDescent="0.2">
      <c r="A22" s="194"/>
      <c r="B22" s="530" t="s">
        <v>49</v>
      </c>
      <c r="C22" s="531"/>
      <c r="D22" s="155">
        <v>1359553</v>
      </c>
      <c r="E22" s="200">
        <f t="shared" si="0"/>
        <v>0.8</v>
      </c>
      <c r="F22" s="156">
        <v>0</v>
      </c>
      <c r="G22" s="550" t="s">
        <v>50</v>
      </c>
      <c r="H22" s="551"/>
      <c r="I22" s="552"/>
      <c r="J22" s="534">
        <v>0</v>
      </c>
      <c r="K22" s="535"/>
      <c r="L22" s="209" t="s">
        <v>29</v>
      </c>
      <c r="M22" s="542" t="s">
        <v>43</v>
      </c>
      <c r="N22" s="543"/>
      <c r="O22" s="155">
        <v>0</v>
      </c>
      <c r="P22" s="534">
        <v>0</v>
      </c>
      <c r="Q22" s="535"/>
      <c r="R22" s="211" t="s">
        <v>29</v>
      </c>
    </row>
    <row r="23" spans="1:21" ht="23.4" customHeight="1" x14ac:dyDescent="0.2">
      <c r="A23" s="194"/>
      <c r="B23" s="530" t="s">
        <v>51</v>
      </c>
      <c r="C23" s="531"/>
      <c r="D23" s="155">
        <v>562383</v>
      </c>
      <c r="E23" s="200">
        <f t="shared" si="0"/>
        <v>0.3</v>
      </c>
      <c r="F23" s="156">
        <f>(D23-U23)/U23</f>
        <v>-3.6616428689505127E-4</v>
      </c>
      <c r="G23" s="515" t="s">
        <v>52</v>
      </c>
      <c r="H23" s="516"/>
      <c r="I23" s="514"/>
      <c r="J23" s="534">
        <f>SUM(J15:K22)</f>
        <v>52316690</v>
      </c>
      <c r="K23" s="535"/>
      <c r="L23" s="198">
        <f t="shared" si="3"/>
        <v>33.9</v>
      </c>
      <c r="M23" s="542">
        <v>-36.299999999999997</v>
      </c>
      <c r="N23" s="543"/>
      <c r="O23" s="161">
        <f>SUM(O15:O22)</f>
        <v>41266028</v>
      </c>
      <c r="P23" s="534">
        <f>SUM(P15:Q22)</f>
        <v>26780961</v>
      </c>
      <c r="Q23" s="535"/>
      <c r="R23" s="202">
        <f>ROUND(P23/$P$27*100,1)</f>
        <v>31.5</v>
      </c>
      <c r="U23" s="118">
        <v>562589</v>
      </c>
    </row>
    <row r="24" spans="1:21" ht="23.4" customHeight="1" x14ac:dyDescent="0.2">
      <c r="A24" s="194"/>
      <c r="B24" s="530" t="s">
        <v>53</v>
      </c>
      <c r="C24" s="531"/>
      <c r="D24" s="155">
        <v>40482528</v>
      </c>
      <c r="E24" s="200">
        <f t="shared" si="0"/>
        <v>25.2</v>
      </c>
      <c r="F24" s="156">
        <v>-36.5</v>
      </c>
      <c r="G24" s="515" t="s">
        <v>54</v>
      </c>
      <c r="H24" s="516"/>
      <c r="I24" s="514"/>
      <c r="J24" s="534">
        <v>29985004</v>
      </c>
      <c r="K24" s="535"/>
      <c r="L24" s="198">
        <f t="shared" si="3"/>
        <v>19.399999999999999</v>
      </c>
      <c r="M24" s="542">
        <v>-29.1</v>
      </c>
      <c r="N24" s="543"/>
      <c r="O24" s="155">
        <v>18792265</v>
      </c>
      <c r="P24" s="212" t="s">
        <v>55</v>
      </c>
      <c r="Q24" s="213"/>
      <c r="R24" s="214"/>
    </row>
    <row r="25" spans="1:21" ht="23.4" customHeight="1" x14ac:dyDescent="0.2">
      <c r="A25" s="194"/>
      <c r="B25" s="530" t="s">
        <v>56</v>
      </c>
      <c r="C25" s="531"/>
      <c r="D25" s="155">
        <v>13842949</v>
      </c>
      <c r="E25" s="200">
        <f t="shared" si="0"/>
        <v>8.6</v>
      </c>
      <c r="F25" s="156">
        <v>-4.2</v>
      </c>
      <c r="G25" s="201"/>
      <c r="H25" s="215"/>
      <c r="I25" s="216" t="s">
        <v>57</v>
      </c>
      <c r="J25" s="534">
        <v>9542757</v>
      </c>
      <c r="K25" s="535"/>
      <c r="L25" s="198">
        <f t="shared" si="3"/>
        <v>6.2</v>
      </c>
      <c r="M25" s="542">
        <v>-30.8</v>
      </c>
      <c r="N25" s="543"/>
      <c r="O25" s="155">
        <v>2652268</v>
      </c>
      <c r="P25" s="553">
        <v>61852305</v>
      </c>
      <c r="Q25" s="554"/>
      <c r="R25" s="217" t="s">
        <v>12</v>
      </c>
    </row>
    <row r="26" spans="1:21" ht="23.4" customHeight="1" x14ac:dyDescent="0.2">
      <c r="A26" s="194"/>
      <c r="B26" s="530" t="s">
        <v>58</v>
      </c>
      <c r="C26" s="531"/>
      <c r="D26" s="155">
        <v>244141</v>
      </c>
      <c r="E26" s="200">
        <f t="shared" si="0"/>
        <v>0.2</v>
      </c>
      <c r="F26" s="156">
        <v>-61.7</v>
      </c>
      <c r="G26" s="204"/>
      <c r="H26" s="218"/>
      <c r="I26" s="219" t="s">
        <v>59</v>
      </c>
      <c r="J26" s="534">
        <v>20442247</v>
      </c>
      <c r="K26" s="535"/>
      <c r="L26" s="198">
        <f t="shared" si="3"/>
        <v>13.2</v>
      </c>
      <c r="M26" s="542">
        <v>-28.3</v>
      </c>
      <c r="N26" s="543"/>
      <c r="O26" s="155">
        <v>16139997</v>
      </c>
      <c r="P26" s="220" t="s">
        <v>60</v>
      </c>
      <c r="Q26" s="221"/>
      <c r="R26" s="217"/>
    </row>
    <row r="27" spans="1:21" ht="23.4" customHeight="1" x14ac:dyDescent="0.2">
      <c r="A27" s="194"/>
      <c r="B27" s="530" t="s">
        <v>61</v>
      </c>
      <c r="C27" s="531"/>
      <c r="D27" s="155">
        <v>94264</v>
      </c>
      <c r="E27" s="200">
        <f t="shared" si="0"/>
        <v>0.1</v>
      </c>
      <c r="F27" s="156">
        <v>212.8</v>
      </c>
      <c r="G27" s="222"/>
      <c r="H27" s="223" t="s">
        <v>62</v>
      </c>
      <c r="I27" s="224"/>
      <c r="J27" s="534">
        <v>510506</v>
      </c>
      <c r="K27" s="535"/>
      <c r="L27" s="198">
        <f t="shared" si="3"/>
        <v>0.3</v>
      </c>
      <c r="M27" s="542">
        <v>-23.1</v>
      </c>
      <c r="N27" s="543"/>
      <c r="O27" s="155">
        <v>510506</v>
      </c>
      <c r="P27" s="553">
        <v>85096494</v>
      </c>
      <c r="Q27" s="554"/>
      <c r="R27" s="217" t="s">
        <v>12</v>
      </c>
      <c r="U27" s="117"/>
    </row>
    <row r="28" spans="1:21" ht="23.4" customHeight="1" x14ac:dyDescent="0.2">
      <c r="A28" s="194"/>
      <c r="B28" s="530" t="s">
        <v>63</v>
      </c>
      <c r="C28" s="531"/>
      <c r="D28" s="155">
        <v>7919918</v>
      </c>
      <c r="E28" s="206">
        <f t="shared" si="0"/>
        <v>4.9000000000000004</v>
      </c>
      <c r="F28" s="156">
        <v>11.5</v>
      </c>
      <c r="G28" s="515" t="s">
        <v>64</v>
      </c>
      <c r="H28" s="516"/>
      <c r="I28" s="514"/>
      <c r="J28" s="534">
        <v>0</v>
      </c>
      <c r="K28" s="535"/>
      <c r="L28" s="209" t="s">
        <v>29</v>
      </c>
      <c r="M28" s="542" t="s">
        <v>43</v>
      </c>
      <c r="N28" s="543"/>
      <c r="O28" s="155">
        <v>0</v>
      </c>
      <c r="P28" s="553"/>
      <c r="Q28" s="554"/>
      <c r="R28" s="217"/>
      <c r="U28" s="135"/>
    </row>
    <row r="29" spans="1:21" ht="23.4" customHeight="1" x14ac:dyDescent="0.2">
      <c r="A29" s="194"/>
      <c r="B29" s="530" t="s">
        <v>65</v>
      </c>
      <c r="C29" s="531"/>
      <c r="D29" s="155">
        <v>5692729</v>
      </c>
      <c r="E29" s="200">
        <f t="shared" si="0"/>
        <v>3.5</v>
      </c>
      <c r="F29" s="156">
        <v>-31.4</v>
      </c>
      <c r="G29" s="515" t="s">
        <v>66</v>
      </c>
      <c r="H29" s="516"/>
      <c r="I29" s="514"/>
      <c r="J29" s="534">
        <v>0</v>
      </c>
      <c r="K29" s="535"/>
      <c r="L29" s="209" t="s">
        <v>29</v>
      </c>
      <c r="M29" s="542" t="s">
        <v>43</v>
      </c>
      <c r="N29" s="543"/>
      <c r="O29" s="155">
        <v>0</v>
      </c>
      <c r="P29" s="555"/>
      <c r="Q29" s="556"/>
      <c r="R29" s="557"/>
      <c r="U29" s="117"/>
    </row>
    <row r="30" spans="1:21" ht="23.4" customHeight="1" x14ac:dyDescent="0.2">
      <c r="A30" s="194"/>
      <c r="B30" s="530" t="s">
        <v>67</v>
      </c>
      <c r="C30" s="531"/>
      <c r="D30" s="155">
        <v>1460983</v>
      </c>
      <c r="E30" s="200">
        <f t="shared" si="0"/>
        <v>0.9</v>
      </c>
      <c r="F30" s="156">
        <v>1.5</v>
      </c>
      <c r="G30" s="515" t="s">
        <v>68</v>
      </c>
      <c r="H30" s="516"/>
      <c r="I30" s="514"/>
      <c r="J30" s="534">
        <f>J24+J28+J29</f>
        <v>29985004</v>
      </c>
      <c r="K30" s="535"/>
      <c r="L30" s="198">
        <f t="shared" si="3"/>
        <v>19.399999999999999</v>
      </c>
      <c r="M30" s="542">
        <v>-29.1</v>
      </c>
      <c r="N30" s="543"/>
      <c r="O30" s="161">
        <f>O24+O28+O29</f>
        <v>18792265</v>
      </c>
      <c r="P30" s="555"/>
      <c r="Q30" s="556"/>
      <c r="R30" s="557"/>
      <c r="U30" s="117"/>
    </row>
    <row r="31" spans="1:21" ht="23.4" customHeight="1" x14ac:dyDescent="0.2">
      <c r="A31" s="194"/>
      <c r="B31" s="530" t="s">
        <v>69</v>
      </c>
      <c r="C31" s="531"/>
      <c r="D31" s="155">
        <v>1098000</v>
      </c>
      <c r="E31" s="200">
        <f t="shared" si="0"/>
        <v>0.7</v>
      </c>
      <c r="F31" s="156">
        <v>-93.4</v>
      </c>
      <c r="M31" s="135"/>
      <c r="N31" s="135"/>
      <c r="O31" s="225"/>
      <c r="P31" s="558"/>
      <c r="Q31" s="559"/>
      <c r="R31" s="226"/>
      <c r="U31" s="227"/>
    </row>
    <row r="32" spans="1:21" ht="23.4" customHeight="1" x14ac:dyDescent="0.2">
      <c r="A32" s="194"/>
      <c r="B32" s="530" t="s">
        <v>70</v>
      </c>
      <c r="C32" s="531"/>
      <c r="D32" s="155">
        <f>SUM(D21:D31)</f>
        <v>73659255</v>
      </c>
      <c r="E32" s="206">
        <f t="shared" si="0"/>
        <v>45.8</v>
      </c>
      <c r="F32" s="156">
        <v>-35.9</v>
      </c>
      <c r="M32" s="135"/>
      <c r="N32" s="135"/>
      <c r="O32" s="228"/>
      <c r="P32" s="560"/>
      <c r="Q32" s="561"/>
      <c r="R32" s="194"/>
    </row>
    <row r="33" spans="1:21" ht="23.4" customHeight="1" thickBot="1" x14ac:dyDescent="0.25">
      <c r="A33" s="194"/>
      <c r="B33" s="562" t="s">
        <v>71</v>
      </c>
      <c r="C33" s="563"/>
      <c r="D33" s="162">
        <f>D20+D32</f>
        <v>160825435</v>
      </c>
      <c r="E33" s="229">
        <f t="shared" si="0"/>
        <v>100</v>
      </c>
      <c r="F33" s="156">
        <v>-17.899999999999999</v>
      </c>
      <c r="G33" s="564" t="s">
        <v>72</v>
      </c>
      <c r="H33" s="565"/>
      <c r="I33" s="566"/>
      <c r="J33" s="567">
        <f>J13+J23+J30</f>
        <v>154345770</v>
      </c>
      <c r="K33" s="568"/>
      <c r="L33" s="230">
        <f>ROUND(J33/$J$33*100,1)</f>
        <v>100</v>
      </c>
      <c r="M33" s="569">
        <v>-18.899999999999999</v>
      </c>
      <c r="N33" s="570"/>
      <c r="O33" s="163">
        <f>O13+O23+O30</f>
        <v>95905101</v>
      </c>
      <c r="P33" s="571"/>
      <c r="Q33" s="572"/>
      <c r="R33" s="164"/>
    </row>
    <row r="34" spans="1:21" ht="12.75" customHeight="1" thickBot="1" x14ac:dyDescent="0.25">
      <c r="A34" s="137"/>
      <c r="B34" s="165"/>
      <c r="C34" s="165"/>
      <c r="D34" s="166"/>
      <c r="E34" s="167"/>
      <c r="F34" s="167"/>
      <c r="G34" s="231"/>
      <c r="H34" s="231"/>
      <c r="I34" s="231"/>
      <c r="J34" s="232"/>
      <c r="K34" s="126"/>
      <c r="L34" s="168"/>
      <c r="M34" s="154"/>
      <c r="N34" s="154"/>
      <c r="O34" s="168"/>
      <c r="P34" s="168"/>
      <c r="Q34" s="168"/>
      <c r="R34" s="168"/>
    </row>
    <row r="35" spans="1:21" s="168" customFormat="1" ht="23.1" customHeight="1" x14ac:dyDescent="0.2">
      <c r="B35" s="573" t="s">
        <v>73</v>
      </c>
      <c r="C35" s="574"/>
      <c r="D35" s="574"/>
      <c r="E35" s="574"/>
      <c r="F35" s="574"/>
      <c r="G35" s="574"/>
      <c r="H35" s="574"/>
      <c r="I35" s="574"/>
      <c r="J35" s="575"/>
      <c r="K35" s="576" t="s">
        <v>74</v>
      </c>
      <c r="L35" s="577"/>
      <c r="M35" s="577"/>
      <c r="N35" s="577"/>
      <c r="O35" s="577"/>
      <c r="P35" s="577"/>
      <c r="Q35" s="577"/>
      <c r="R35" s="578"/>
    </row>
    <row r="36" spans="1:21" s="168" customFormat="1" ht="20.100000000000001" customHeight="1" x14ac:dyDescent="0.2">
      <c r="B36" s="579" t="s">
        <v>5</v>
      </c>
      <c r="C36" s="580"/>
      <c r="D36" s="169" t="s">
        <v>6</v>
      </c>
      <c r="E36" s="169" t="s">
        <v>7</v>
      </c>
      <c r="F36" s="169" t="s">
        <v>8</v>
      </c>
      <c r="G36" s="581" t="s">
        <v>9</v>
      </c>
      <c r="H36" s="582"/>
      <c r="I36" s="580"/>
      <c r="J36" s="170" t="s">
        <v>7</v>
      </c>
      <c r="K36" s="583" t="s">
        <v>5</v>
      </c>
      <c r="L36" s="582"/>
      <c r="M36" s="580"/>
      <c r="N36" s="581" t="s">
        <v>75</v>
      </c>
      <c r="O36" s="580"/>
      <c r="P36" s="171" t="s">
        <v>76</v>
      </c>
      <c r="Q36" s="584" t="s">
        <v>77</v>
      </c>
      <c r="R36" s="585"/>
    </row>
    <row r="37" spans="1:21" s="181" customFormat="1" ht="20.100000000000001" customHeight="1" x14ac:dyDescent="0.2">
      <c r="A37" s="172"/>
      <c r="B37" s="173"/>
      <c r="C37" s="174"/>
      <c r="D37" s="175" t="s">
        <v>12</v>
      </c>
      <c r="E37" s="176" t="s">
        <v>13</v>
      </c>
      <c r="F37" s="176" t="s">
        <v>13</v>
      </c>
      <c r="G37" s="177"/>
      <c r="H37" s="177"/>
      <c r="I37" s="178" t="s">
        <v>12</v>
      </c>
      <c r="J37" s="179" t="s">
        <v>13</v>
      </c>
      <c r="K37" s="583" t="s">
        <v>78</v>
      </c>
      <c r="L37" s="582"/>
      <c r="M37" s="580"/>
      <c r="N37" s="534">
        <v>33977756</v>
      </c>
      <c r="O37" s="535"/>
      <c r="P37" s="233">
        <f>ROUND(N37/$N$43*100,1)</f>
        <v>94.2</v>
      </c>
      <c r="Q37" s="542">
        <v>-0.2</v>
      </c>
      <c r="R37" s="586"/>
      <c r="S37" s="180"/>
      <c r="T37" s="180"/>
    </row>
    <row r="38" spans="1:21" ht="20.100000000000001" customHeight="1" x14ac:dyDescent="0.2">
      <c r="A38" s="194"/>
      <c r="B38" s="587" t="s">
        <v>79</v>
      </c>
      <c r="C38" s="588"/>
      <c r="D38" s="182">
        <v>828573</v>
      </c>
      <c r="E38" s="197">
        <f t="shared" ref="E38:E51" si="4">ROUND(D38/$D$51*100,1)</f>
        <v>0.5</v>
      </c>
      <c r="F38" s="183">
        <v>-3.7</v>
      </c>
      <c r="G38" s="526">
        <v>828573</v>
      </c>
      <c r="H38" s="589"/>
      <c r="I38" s="590"/>
      <c r="J38" s="234">
        <f t="shared" ref="J38:J51" si="5">ROUND(G38/$G$51*100,1)</f>
        <v>0.9</v>
      </c>
      <c r="K38" s="583" t="s">
        <v>80</v>
      </c>
      <c r="L38" s="582"/>
      <c r="M38" s="580"/>
      <c r="N38" s="534">
        <v>120739</v>
      </c>
      <c r="O38" s="535"/>
      <c r="P38" s="233">
        <f>ROUND(N38/$N$43*100,1)</f>
        <v>0.3</v>
      </c>
      <c r="Q38" s="542">
        <v>2.2999999999999998</v>
      </c>
      <c r="R38" s="586"/>
      <c r="S38" s="138"/>
      <c r="T38" s="138"/>
    </row>
    <row r="39" spans="1:21" ht="20.100000000000001" customHeight="1" x14ac:dyDescent="0.2">
      <c r="A39" s="194"/>
      <c r="B39" s="579" t="s">
        <v>81</v>
      </c>
      <c r="C39" s="580"/>
      <c r="D39" s="157">
        <v>18038747</v>
      </c>
      <c r="E39" s="197">
        <f t="shared" si="4"/>
        <v>11.7</v>
      </c>
      <c r="F39" s="183">
        <v>-62.6</v>
      </c>
      <c r="G39" s="534">
        <v>16325861</v>
      </c>
      <c r="H39" s="591"/>
      <c r="I39" s="592"/>
      <c r="J39" s="235">
        <f t="shared" si="5"/>
        <v>17</v>
      </c>
      <c r="K39" s="583" t="s">
        <v>82</v>
      </c>
      <c r="L39" s="582"/>
      <c r="M39" s="580"/>
      <c r="N39" s="534">
        <v>1985205</v>
      </c>
      <c r="O39" s="535"/>
      <c r="P39" s="233">
        <f>ROUND(N39/$N$43*100,1)</f>
        <v>5.5</v>
      </c>
      <c r="Q39" s="542">
        <v>4.2</v>
      </c>
      <c r="R39" s="586"/>
    </row>
    <row r="40" spans="1:21" ht="20.100000000000001" customHeight="1" x14ac:dyDescent="0.2">
      <c r="A40" s="194"/>
      <c r="B40" s="579" t="s">
        <v>83</v>
      </c>
      <c r="C40" s="580"/>
      <c r="D40" s="157">
        <v>75765394</v>
      </c>
      <c r="E40" s="197">
        <f t="shared" si="4"/>
        <v>49.1</v>
      </c>
      <c r="F40" s="183">
        <v>10.1</v>
      </c>
      <c r="G40" s="534">
        <v>35846356</v>
      </c>
      <c r="H40" s="591"/>
      <c r="I40" s="592"/>
      <c r="J40" s="235">
        <f t="shared" si="5"/>
        <v>37.4</v>
      </c>
      <c r="K40" s="583" t="s">
        <v>84</v>
      </c>
      <c r="L40" s="582"/>
      <c r="M40" s="580"/>
      <c r="N40" s="534">
        <v>0</v>
      </c>
      <c r="O40" s="535"/>
      <c r="P40" s="183" t="s">
        <v>29</v>
      </c>
      <c r="Q40" s="542" t="s">
        <v>43</v>
      </c>
      <c r="R40" s="586"/>
    </row>
    <row r="41" spans="1:21" ht="20.100000000000001" customHeight="1" x14ac:dyDescent="0.2">
      <c r="A41" s="194"/>
      <c r="B41" s="579" t="s">
        <v>85</v>
      </c>
      <c r="C41" s="580"/>
      <c r="D41" s="182">
        <v>12268151</v>
      </c>
      <c r="E41" s="197">
        <f t="shared" si="4"/>
        <v>7.9</v>
      </c>
      <c r="F41" s="183">
        <v>26.6</v>
      </c>
      <c r="G41" s="534">
        <v>8143668</v>
      </c>
      <c r="H41" s="591"/>
      <c r="I41" s="592"/>
      <c r="J41" s="235">
        <f t="shared" si="5"/>
        <v>8.5</v>
      </c>
      <c r="K41" s="583" t="s">
        <v>86</v>
      </c>
      <c r="L41" s="582"/>
      <c r="M41" s="580"/>
      <c r="N41" s="534">
        <v>0</v>
      </c>
      <c r="O41" s="535"/>
      <c r="P41" s="183" t="s">
        <v>29</v>
      </c>
      <c r="Q41" s="542" t="s">
        <v>43</v>
      </c>
      <c r="R41" s="586"/>
    </row>
    <row r="42" spans="1:21" ht="20.100000000000001" customHeight="1" x14ac:dyDescent="0.2">
      <c r="A42" s="194"/>
      <c r="B42" s="579" t="s">
        <v>87</v>
      </c>
      <c r="C42" s="580"/>
      <c r="D42" s="157">
        <v>63808</v>
      </c>
      <c r="E42" s="197">
        <f t="shared" si="4"/>
        <v>0</v>
      </c>
      <c r="F42" s="183">
        <v>-0.4</v>
      </c>
      <c r="G42" s="534">
        <v>51313</v>
      </c>
      <c r="H42" s="591"/>
      <c r="I42" s="592"/>
      <c r="J42" s="235">
        <f t="shared" si="5"/>
        <v>0.1</v>
      </c>
      <c r="K42" s="583" t="s">
        <v>88</v>
      </c>
      <c r="L42" s="582"/>
      <c r="M42" s="580"/>
      <c r="N42" s="534">
        <v>0</v>
      </c>
      <c r="O42" s="535"/>
      <c r="P42" s="183" t="s">
        <v>29</v>
      </c>
      <c r="Q42" s="542" t="s">
        <v>43</v>
      </c>
      <c r="R42" s="586"/>
    </row>
    <row r="43" spans="1:21" ht="20.100000000000001" customHeight="1" x14ac:dyDescent="0.2">
      <c r="A43" s="194"/>
      <c r="B43" s="579" t="s">
        <v>89</v>
      </c>
      <c r="C43" s="580"/>
      <c r="D43" s="157">
        <v>1316</v>
      </c>
      <c r="E43" s="197">
        <f t="shared" si="4"/>
        <v>0</v>
      </c>
      <c r="F43" s="183">
        <v>-19.399999999999999</v>
      </c>
      <c r="G43" s="534">
        <v>1245</v>
      </c>
      <c r="H43" s="591"/>
      <c r="I43" s="592"/>
      <c r="J43" s="235">
        <f t="shared" si="5"/>
        <v>0</v>
      </c>
      <c r="K43" s="583" t="s">
        <v>71</v>
      </c>
      <c r="L43" s="582"/>
      <c r="M43" s="580"/>
      <c r="N43" s="534">
        <f>SUM(N37:O42)</f>
        <v>36083700</v>
      </c>
      <c r="O43" s="535"/>
      <c r="P43" s="206">
        <f>ROUND(N43/$N$43*100,1)</f>
        <v>100</v>
      </c>
      <c r="Q43" s="542">
        <f>(N43-U43)/U43</f>
        <v>-4.6057456760444859E-5</v>
      </c>
      <c r="R43" s="586"/>
      <c r="U43" s="118">
        <v>36085362</v>
      </c>
    </row>
    <row r="44" spans="1:21" ht="20.100000000000001" customHeight="1" x14ac:dyDescent="0.2">
      <c r="A44" s="194"/>
      <c r="B44" s="579" t="s">
        <v>90</v>
      </c>
      <c r="C44" s="580"/>
      <c r="D44" s="182">
        <v>1247278</v>
      </c>
      <c r="E44" s="197">
        <f t="shared" si="4"/>
        <v>0.8</v>
      </c>
      <c r="F44" s="183">
        <v>-10.1</v>
      </c>
      <c r="G44" s="534">
        <v>630098</v>
      </c>
      <c r="H44" s="591"/>
      <c r="I44" s="592"/>
      <c r="J44" s="235">
        <f t="shared" si="5"/>
        <v>0.7</v>
      </c>
      <c r="K44" s="593" t="s">
        <v>91</v>
      </c>
      <c r="L44" s="594"/>
      <c r="M44" s="594"/>
      <c r="N44" s="594"/>
      <c r="O44" s="594"/>
      <c r="P44" s="594"/>
      <c r="Q44" s="594"/>
      <c r="R44" s="595"/>
    </row>
    <row r="45" spans="1:21" ht="20.100000000000001" customHeight="1" x14ac:dyDescent="0.2">
      <c r="A45" s="194"/>
      <c r="B45" s="579" t="s">
        <v>92</v>
      </c>
      <c r="C45" s="580"/>
      <c r="D45" s="157">
        <v>18970869</v>
      </c>
      <c r="E45" s="197">
        <f t="shared" si="4"/>
        <v>12.3</v>
      </c>
      <c r="F45" s="183">
        <v>25.5</v>
      </c>
      <c r="G45" s="534">
        <v>9444092</v>
      </c>
      <c r="H45" s="591"/>
      <c r="I45" s="592"/>
      <c r="J45" s="235">
        <f t="shared" si="5"/>
        <v>9.8000000000000007</v>
      </c>
      <c r="K45" s="583" t="s">
        <v>93</v>
      </c>
      <c r="L45" s="582"/>
      <c r="M45" s="580"/>
      <c r="N45" s="581" t="s">
        <v>94</v>
      </c>
      <c r="O45" s="580"/>
      <c r="P45" s="596" t="s">
        <v>95</v>
      </c>
      <c r="Q45" s="597"/>
      <c r="R45" s="598"/>
      <c r="S45" s="184"/>
      <c r="T45" s="184"/>
    </row>
    <row r="46" spans="1:21" ht="20.100000000000001" customHeight="1" thickBot="1" x14ac:dyDescent="0.25">
      <c r="A46" s="194"/>
      <c r="B46" s="579" t="s">
        <v>96</v>
      </c>
      <c r="C46" s="580"/>
      <c r="D46" s="157">
        <v>807366</v>
      </c>
      <c r="E46" s="197">
        <f t="shared" si="4"/>
        <v>0.5</v>
      </c>
      <c r="F46" s="183">
        <v>-18.100000000000001</v>
      </c>
      <c r="G46" s="534">
        <v>647216</v>
      </c>
      <c r="H46" s="591"/>
      <c r="I46" s="592"/>
      <c r="J46" s="235">
        <f t="shared" si="5"/>
        <v>0.7</v>
      </c>
      <c r="K46" s="599">
        <v>99</v>
      </c>
      <c r="L46" s="600"/>
      <c r="M46" s="601"/>
      <c r="N46" s="602">
        <v>40.1</v>
      </c>
      <c r="O46" s="601"/>
      <c r="P46" s="602">
        <v>97.1</v>
      </c>
      <c r="Q46" s="600"/>
      <c r="R46" s="603"/>
      <c r="S46" s="236"/>
      <c r="T46" s="236"/>
    </row>
    <row r="47" spans="1:21" ht="20.100000000000001" customHeight="1" thickTop="1" x14ac:dyDescent="0.2">
      <c r="A47" s="194"/>
      <c r="B47" s="579" t="s">
        <v>97</v>
      </c>
      <c r="C47" s="580"/>
      <c r="D47" s="182">
        <v>24886345</v>
      </c>
      <c r="E47" s="197">
        <f t="shared" si="4"/>
        <v>16.100000000000001</v>
      </c>
      <c r="F47" s="183">
        <v>-42.8</v>
      </c>
      <c r="G47" s="534">
        <v>22518756</v>
      </c>
      <c r="H47" s="591"/>
      <c r="I47" s="592"/>
      <c r="J47" s="235">
        <f t="shared" si="5"/>
        <v>23.5</v>
      </c>
      <c r="K47" s="604" t="s">
        <v>98</v>
      </c>
      <c r="L47" s="605"/>
      <c r="M47" s="605"/>
      <c r="N47" s="605"/>
      <c r="O47" s="605"/>
      <c r="P47" s="605"/>
      <c r="Q47" s="605"/>
      <c r="R47" s="606"/>
    </row>
    <row r="48" spans="1:21" ht="20.100000000000001" customHeight="1" x14ac:dyDescent="0.2">
      <c r="A48" s="194"/>
      <c r="B48" s="579" t="s">
        <v>99</v>
      </c>
      <c r="C48" s="580"/>
      <c r="D48" s="157">
        <v>0</v>
      </c>
      <c r="E48" s="183" t="s">
        <v>29</v>
      </c>
      <c r="F48" s="183" t="s">
        <v>29</v>
      </c>
      <c r="G48" s="534">
        <v>0</v>
      </c>
      <c r="H48" s="591"/>
      <c r="I48" s="592"/>
      <c r="J48" s="237" t="s">
        <v>29</v>
      </c>
      <c r="K48" s="607" t="s">
        <v>5</v>
      </c>
      <c r="L48" s="608"/>
      <c r="M48" s="609"/>
      <c r="N48" s="612" t="s">
        <v>100</v>
      </c>
      <c r="O48" s="613"/>
      <c r="P48" s="616" t="s">
        <v>77</v>
      </c>
      <c r="Q48" s="618" t="s">
        <v>101</v>
      </c>
      <c r="R48" s="619"/>
      <c r="S48" s="185"/>
      <c r="T48" s="185"/>
    </row>
    <row r="49" spans="1:20" ht="20.100000000000001" customHeight="1" x14ac:dyDescent="0.2">
      <c r="A49" s="194"/>
      <c r="B49" s="579" t="s">
        <v>25</v>
      </c>
      <c r="C49" s="580"/>
      <c r="D49" s="157">
        <v>1467923</v>
      </c>
      <c r="E49" s="197">
        <f t="shared" si="4"/>
        <v>1</v>
      </c>
      <c r="F49" s="183">
        <v>-13.1</v>
      </c>
      <c r="G49" s="534">
        <v>1467923</v>
      </c>
      <c r="H49" s="591"/>
      <c r="I49" s="592"/>
      <c r="J49" s="235">
        <f t="shared" si="5"/>
        <v>1.5</v>
      </c>
      <c r="K49" s="610"/>
      <c r="L49" s="611"/>
      <c r="M49" s="588"/>
      <c r="N49" s="614"/>
      <c r="O49" s="615"/>
      <c r="P49" s="617"/>
      <c r="Q49" s="620" t="s">
        <v>102</v>
      </c>
      <c r="R49" s="621"/>
      <c r="S49" s="138"/>
      <c r="T49" s="138"/>
    </row>
    <row r="50" spans="1:20" ht="20.100000000000001" customHeight="1" x14ac:dyDescent="0.2">
      <c r="A50" s="194"/>
      <c r="B50" s="579" t="s">
        <v>103</v>
      </c>
      <c r="C50" s="580"/>
      <c r="D50" s="182">
        <v>0</v>
      </c>
      <c r="E50" s="183" t="s">
        <v>29</v>
      </c>
      <c r="F50" s="183" t="s">
        <v>29</v>
      </c>
      <c r="G50" s="534">
        <v>0</v>
      </c>
      <c r="H50" s="591"/>
      <c r="I50" s="592"/>
      <c r="J50" s="237" t="s">
        <v>29</v>
      </c>
      <c r="K50" s="607" t="s">
        <v>104</v>
      </c>
      <c r="L50" s="609"/>
      <c r="M50" s="186" t="s">
        <v>105</v>
      </c>
      <c r="N50" s="622">
        <v>33422202</v>
      </c>
      <c r="O50" s="623"/>
      <c r="P50" s="187">
        <v>2.9</v>
      </c>
      <c r="Q50" s="622">
        <v>3514411</v>
      </c>
      <c r="R50" s="624"/>
      <c r="S50" s="126"/>
      <c r="T50" s="126"/>
    </row>
    <row r="51" spans="1:20" ht="20.100000000000001" customHeight="1" x14ac:dyDescent="0.2">
      <c r="A51" s="194"/>
      <c r="B51" s="625" t="s">
        <v>71</v>
      </c>
      <c r="C51" s="626"/>
      <c r="D51" s="629">
        <f>SUM(D38:D50)</f>
        <v>154345770</v>
      </c>
      <c r="E51" s="631">
        <f t="shared" si="4"/>
        <v>100</v>
      </c>
      <c r="F51" s="632">
        <v>-18.899999999999999</v>
      </c>
      <c r="G51" s="634">
        <f>SUM(G38:I50)</f>
        <v>95905101</v>
      </c>
      <c r="H51" s="635"/>
      <c r="I51" s="636"/>
      <c r="J51" s="640">
        <f t="shared" si="5"/>
        <v>100</v>
      </c>
      <c r="K51" s="610" t="s">
        <v>106</v>
      </c>
      <c r="L51" s="588"/>
      <c r="M51" s="188" t="s">
        <v>107</v>
      </c>
      <c r="N51" s="642">
        <v>33041720</v>
      </c>
      <c r="O51" s="643"/>
      <c r="P51" s="183">
        <v>2.8</v>
      </c>
      <c r="Q51" s="642">
        <v>0</v>
      </c>
      <c r="R51" s="644"/>
      <c r="S51" s="126"/>
      <c r="T51" s="126"/>
    </row>
    <row r="52" spans="1:20" ht="20.100000000000001" customHeight="1" thickBot="1" x14ac:dyDescent="0.25">
      <c r="A52" s="194"/>
      <c r="B52" s="627"/>
      <c r="C52" s="628"/>
      <c r="D52" s="630"/>
      <c r="E52" s="630">
        <f>ROUND(D52/$D$51*100,1)</f>
        <v>0</v>
      </c>
      <c r="F52" s="633"/>
      <c r="G52" s="637"/>
      <c r="H52" s="638"/>
      <c r="I52" s="639"/>
      <c r="J52" s="641">
        <f>ROUND(G52/$G$51*100,1)</f>
        <v>0</v>
      </c>
      <c r="K52" s="607" t="s">
        <v>108</v>
      </c>
      <c r="L52" s="609"/>
      <c r="M52" s="186" t="s">
        <v>105</v>
      </c>
      <c r="N52" s="622">
        <v>4978210</v>
      </c>
      <c r="O52" s="623"/>
      <c r="P52" s="187">
        <v>-1.1000000000000001</v>
      </c>
      <c r="Q52" s="622">
        <v>743223</v>
      </c>
      <c r="R52" s="624"/>
      <c r="S52" s="126"/>
      <c r="T52" s="126"/>
    </row>
    <row r="53" spans="1:20" ht="20.100000000000001" customHeight="1" x14ac:dyDescent="0.2">
      <c r="B53" s="189" t="s">
        <v>109</v>
      </c>
      <c r="C53" s="177"/>
      <c r="D53" s="177"/>
      <c r="E53" s="177"/>
      <c r="F53" s="177"/>
      <c r="G53" s="177"/>
      <c r="H53" s="177"/>
      <c r="I53" s="177"/>
      <c r="J53" s="190"/>
      <c r="K53" s="587" t="s">
        <v>106</v>
      </c>
      <c r="L53" s="588"/>
      <c r="M53" s="188" t="s">
        <v>107</v>
      </c>
      <c r="N53" s="645">
        <v>4896759</v>
      </c>
      <c r="O53" s="590"/>
      <c r="P53" s="191">
        <v>-1.3</v>
      </c>
      <c r="Q53" s="645">
        <v>0</v>
      </c>
      <c r="R53" s="646"/>
      <c r="S53" s="126"/>
      <c r="T53" s="126"/>
    </row>
    <row r="54" spans="1:20" ht="20.100000000000001" customHeight="1" x14ac:dyDescent="0.2">
      <c r="B54" s="177" t="s">
        <v>110</v>
      </c>
      <c r="C54" s="177"/>
      <c r="D54" s="177"/>
      <c r="E54" s="177"/>
      <c r="F54" s="177"/>
      <c r="G54" s="177"/>
      <c r="H54" s="177"/>
      <c r="I54" s="177"/>
      <c r="J54" s="177"/>
      <c r="K54" s="647" t="s">
        <v>111</v>
      </c>
      <c r="L54" s="609"/>
      <c r="M54" s="186" t="s">
        <v>105</v>
      </c>
      <c r="N54" s="622">
        <v>24403072</v>
      </c>
      <c r="O54" s="623"/>
      <c r="P54" s="187">
        <v>2.8</v>
      </c>
      <c r="Q54" s="622">
        <v>3828718</v>
      </c>
      <c r="R54" s="624"/>
      <c r="S54" s="126"/>
      <c r="T54" s="126"/>
    </row>
    <row r="55" spans="1:20" ht="20.100000000000001" customHeight="1" x14ac:dyDescent="0.2">
      <c r="B55" s="177"/>
      <c r="C55" s="177"/>
      <c r="D55" s="177"/>
      <c r="E55" s="177"/>
      <c r="F55" s="177"/>
      <c r="G55" s="177"/>
      <c r="H55" s="177"/>
      <c r="I55" s="177"/>
      <c r="J55" s="177"/>
      <c r="K55" s="587" t="s">
        <v>112</v>
      </c>
      <c r="L55" s="588"/>
      <c r="M55" s="188" t="s">
        <v>107</v>
      </c>
      <c r="N55" s="645">
        <v>23857517</v>
      </c>
      <c r="O55" s="590"/>
      <c r="P55" s="183">
        <v>2.8</v>
      </c>
      <c r="Q55" s="645">
        <v>0</v>
      </c>
      <c r="R55" s="646"/>
      <c r="S55" s="126"/>
      <c r="T55" s="126"/>
    </row>
    <row r="56" spans="1:20" ht="20.100000000000001" customHeight="1" x14ac:dyDescent="0.2">
      <c r="B56" s="177"/>
      <c r="C56" s="177"/>
      <c r="D56" s="177"/>
      <c r="E56" s="177"/>
      <c r="F56" s="177"/>
      <c r="G56" s="177"/>
      <c r="H56" s="177"/>
      <c r="I56" s="177"/>
      <c r="J56" s="177"/>
      <c r="K56" s="647" t="s">
        <v>111</v>
      </c>
      <c r="L56" s="609"/>
      <c r="M56" s="186" t="s">
        <v>105</v>
      </c>
      <c r="N56" s="648" t="s">
        <v>43</v>
      </c>
      <c r="O56" s="649"/>
      <c r="P56" s="238" t="s">
        <v>29</v>
      </c>
      <c r="Q56" s="648" t="s">
        <v>43</v>
      </c>
      <c r="R56" s="650"/>
    </row>
    <row r="57" spans="1:20" ht="20.100000000000001" customHeight="1" x14ac:dyDescent="0.2">
      <c r="B57" s="177"/>
      <c r="C57" s="177"/>
      <c r="D57" s="177"/>
      <c r="E57" s="177"/>
      <c r="F57" s="177"/>
      <c r="G57" s="177"/>
      <c r="H57" s="177"/>
      <c r="I57" s="177"/>
      <c r="J57" s="177"/>
      <c r="K57" s="651" t="s">
        <v>113</v>
      </c>
      <c r="L57" s="652"/>
      <c r="M57" s="188" t="s">
        <v>107</v>
      </c>
      <c r="N57" s="653" t="s">
        <v>43</v>
      </c>
      <c r="O57" s="654"/>
      <c r="P57" s="239" t="s">
        <v>29</v>
      </c>
      <c r="Q57" s="653" t="s">
        <v>43</v>
      </c>
      <c r="R57" s="655"/>
    </row>
    <row r="58" spans="1:20" ht="20.100000000000001" customHeight="1" x14ac:dyDescent="0.2">
      <c r="B58" s="177"/>
      <c r="C58" s="177"/>
      <c r="D58" s="177"/>
      <c r="E58" s="177"/>
      <c r="F58" s="177"/>
      <c r="G58" s="177"/>
      <c r="H58" s="177"/>
      <c r="I58" s="177"/>
      <c r="J58" s="177"/>
      <c r="K58" s="647" t="s">
        <v>114</v>
      </c>
      <c r="L58" s="609"/>
      <c r="M58" s="186" t="s">
        <v>105</v>
      </c>
      <c r="N58" s="648" t="s">
        <v>43</v>
      </c>
      <c r="O58" s="649"/>
      <c r="P58" s="238" t="s">
        <v>29</v>
      </c>
      <c r="Q58" s="648" t="s">
        <v>43</v>
      </c>
      <c r="R58" s="650"/>
    </row>
    <row r="59" spans="1:20" ht="20.100000000000001" customHeight="1" x14ac:dyDescent="0.2">
      <c r="B59" s="177"/>
      <c r="C59" s="177"/>
      <c r="D59" s="177"/>
      <c r="E59" s="177"/>
      <c r="F59" s="177"/>
      <c r="G59" s="177"/>
      <c r="H59" s="177"/>
      <c r="I59" s="177"/>
      <c r="J59" s="177"/>
      <c r="K59" s="651" t="s">
        <v>113</v>
      </c>
      <c r="L59" s="652"/>
      <c r="M59" s="188" t="s">
        <v>107</v>
      </c>
      <c r="N59" s="653" t="s">
        <v>43</v>
      </c>
      <c r="O59" s="654"/>
      <c r="P59" s="239" t="s">
        <v>29</v>
      </c>
      <c r="Q59" s="653" t="s">
        <v>43</v>
      </c>
      <c r="R59" s="655"/>
    </row>
    <row r="60" spans="1:20" ht="20.100000000000001" customHeight="1" x14ac:dyDescent="0.2">
      <c r="B60" s="177"/>
      <c r="C60" s="177"/>
      <c r="D60" s="177"/>
      <c r="E60" s="177"/>
      <c r="F60" s="177"/>
      <c r="G60" s="177"/>
      <c r="H60" s="177"/>
      <c r="I60" s="177"/>
      <c r="J60" s="177"/>
      <c r="K60" s="647" t="s">
        <v>114</v>
      </c>
      <c r="L60" s="609"/>
      <c r="M60" s="186" t="s">
        <v>105</v>
      </c>
      <c r="N60" s="648" t="s">
        <v>43</v>
      </c>
      <c r="O60" s="649"/>
      <c r="P60" s="238" t="s">
        <v>29</v>
      </c>
      <c r="Q60" s="648" t="s">
        <v>43</v>
      </c>
      <c r="R60" s="650"/>
    </row>
    <row r="61" spans="1:20" ht="20.100000000000001" customHeight="1" thickBot="1" x14ac:dyDescent="0.25">
      <c r="B61" s="177"/>
      <c r="C61" s="177"/>
      <c r="D61" s="177"/>
      <c r="E61" s="177"/>
      <c r="F61" s="177"/>
      <c r="G61" s="177"/>
      <c r="H61" s="177"/>
      <c r="I61" s="177"/>
      <c r="J61" s="177"/>
      <c r="K61" s="656" t="s">
        <v>115</v>
      </c>
      <c r="L61" s="657"/>
      <c r="M61" s="192" t="s">
        <v>107</v>
      </c>
      <c r="N61" s="658" t="s">
        <v>43</v>
      </c>
      <c r="O61" s="659"/>
      <c r="P61" s="240" t="s">
        <v>29</v>
      </c>
      <c r="Q61" s="658" t="s">
        <v>43</v>
      </c>
      <c r="R61" s="660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14" priority="15" stopIfTrue="1">
      <formula>"IF(AND(D6=0,F6=0,【参考】24右!F6=0））"</formula>
    </cfRule>
  </conditionalFormatting>
  <conditionalFormatting sqref="M6:N13">
    <cfRule type="expression" dxfId="13" priority="14" stopIfTrue="1">
      <formula>"IF（F6=0,【参考】24右!F6＝0,'25年度右'!D6＝0）"</formula>
    </cfRule>
  </conditionalFormatting>
  <conditionalFormatting sqref="M15:N21 M23:N27 M30:N30">
    <cfRule type="expression" dxfId="12" priority="13" stopIfTrue="1">
      <formula>"IF（F6=0,【参考】24右!F6＝0,'25年度右'!D6＝0）"</formula>
    </cfRule>
  </conditionalFormatting>
  <conditionalFormatting sqref="M33:N33">
    <cfRule type="expression" dxfId="11" priority="12" stopIfTrue="1">
      <formula>"IF（F6=0,【参考】24右!F6＝0,'25年度右'!D6＝0）"</formula>
    </cfRule>
  </conditionalFormatting>
  <conditionalFormatting sqref="F12">
    <cfRule type="expression" dxfId="10" priority="11" stopIfTrue="1">
      <formula>"IF(AND(D6=0,F6=0,【参考】24右!F6=0））"</formula>
    </cfRule>
  </conditionalFormatting>
  <conditionalFormatting sqref="F31">
    <cfRule type="expression" dxfId="9" priority="10" stopIfTrue="1">
      <formula>"IF(AND(D6=0,F6=0,【参考】24右!F6=0））"</formula>
    </cfRule>
  </conditionalFormatting>
  <conditionalFormatting sqref="M22:N22">
    <cfRule type="expression" dxfId="8" priority="9" stopIfTrue="1">
      <formula>"IF（F6=0,【参考】24右!F6＝0,'25年度右'!D6＝0）"</formula>
    </cfRule>
  </conditionalFormatting>
  <conditionalFormatting sqref="M28:N28">
    <cfRule type="expression" dxfId="7" priority="8" stopIfTrue="1">
      <formula>"IF（F6=0,【参考】24右!F6＝0,'25年度右'!D6＝0）"</formula>
    </cfRule>
  </conditionalFormatting>
  <conditionalFormatting sqref="M29:N29">
    <cfRule type="expression" dxfId="6" priority="7" stopIfTrue="1">
      <formula>"IF（F6=0,【参考】24右!F6＝0,'25年度右'!D6＝0）"</formula>
    </cfRule>
  </conditionalFormatting>
  <conditionalFormatting sqref="P56">
    <cfRule type="expression" dxfId="5" priority="6" stopIfTrue="1">
      <formula>"IF(AND(D6=0,F6=0,【参考】24右!F6=0））"</formula>
    </cfRule>
  </conditionalFormatting>
  <conditionalFormatting sqref="P57">
    <cfRule type="expression" dxfId="4" priority="5" stopIfTrue="1">
      <formula>"IF(AND(D6=0,F6=0,【参考】24右!F6=0））"</formula>
    </cfRule>
  </conditionalFormatting>
  <conditionalFormatting sqref="P58">
    <cfRule type="expression" dxfId="3" priority="4" stopIfTrue="1">
      <formula>"IF(AND(D6=0,F6=0,【参考】24右!F6=0））"</formula>
    </cfRule>
  </conditionalFormatting>
  <conditionalFormatting sqref="P59">
    <cfRule type="expression" dxfId="2" priority="3" stopIfTrue="1">
      <formula>"IF(AND(D6=0,F6=0,【参考】24右!F6=0））"</formula>
    </cfRule>
  </conditionalFormatting>
  <conditionalFormatting sqref="P60">
    <cfRule type="expression" dxfId="1" priority="2" stopIfTrue="1">
      <formula>"IF(AND(D6=0,F6=0,【参考】24右!F6=0））"</formula>
    </cfRule>
  </conditionalFormatting>
  <conditionalFormatting sqref="P6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中野・左</vt:lpstr>
      <vt:lpstr>中野・右</vt:lpstr>
      <vt:lpstr>中野・右!Print_Area</vt:lpstr>
      <vt:lpstr>中野・左!Print_Area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2023-01-06T02:25:35Z</dcterms:modified>
</cp:coreProperties>
</file>