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s0000020\05gyousei\gyouzaisei\new\03tuika\02keieihikakubunsekihyo-ku-kouei\"/>
    </mc:Choice>
  </mc:AlternateContent>
  <workbookProtection workbookAlgorithmName="SHA-512" workbookHashValue="3Oo8Z2/EqZt3+XAYeuSxdD6PUz2p013xaC3o/5MXv5BQUia2Z6QKtNfveldYHWcxxyfHufpmBhpCQuDTDv1wyg==" workbookSaltValue="XYFJ9XifZyxEiB/5CgVfXw==" workbookSpinCount="100000" lockStructure="1"/>
  <bookViews>
    <workbookView xWindow="0" yWindow="0" windowWidth="15360" windowHeight="7632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Z30" i="4" l="1"/>
  <c r="BK76" i="4"/>
  <c r="LH51" i="4"/>
  <c r="GQ30" i="4"/>
  <c r="LT76" i="4"/>
  <c r="GQ51" i="4"/>
  <c r="LH30" i="4"/>
  <c r="IE76" i="4"/>
  <c r="BZ51" i="4"/>
  <c r="BG30" i="4"/>
  <c r="AV76" i="4"/>
  <c r="KO51" i="4"/>
  <c r="LE76" i="4"/>
  <c r="FX51" i="4"/>
  <c r="KO30" i="4"/>
  <c r="HP76" i="4"/>
  <c r="BG51" i="4"/>
  <c r="FX30" i="4"/>
  <c r="HA76" i="4"/>
  <c r="AN51" i="4"/>
  <c r="FE30" i="4"/>
  <c r="AN30" i="4"/>
  <c r="JV30" i="4"/>
  <c r="AG76" i="4"/>
  <c r="JV51" i="4"/>
  <c r="KP76" i="4"/>
  <c r="FE51" i="4"/>
  <c r="R76" i="4"/>
  <c r="KA76" i="4"/>
  <c r="EL51" i="4"/>
  <c r="JC30" i="4"/>
  <c r="U30" i="4"/>
  <c r="JC51" i="4"/>
  <c r="GL76" i="4"/>
  <c r="U51" i="4"/>
  <c r="EL30" i="4"/>
</calcChain>
</file>

<file path=xl/sharedStrings.xml><?xml version="1.0" encoding="utf-8"?>
<sst xmlns="http://schemas.openxmlformats.org/spreadsheetml/2006/main" count="278" uniqueCount="137">
  <si>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</si>
  <si>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</si>
  <si>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</si>
  <si>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</si>
  <si>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</si>
  <si>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</si>
  <si>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</si>
  <si>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</si>
  <si>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</si>
  <si>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</si>
  <si>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</si>
  <si>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</si>
  <si>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</si>
  <si>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</si>
  <si>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</si>
  <si>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</si>
  <si>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</si>
  <si>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</si>
  <si>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</si>
  <si>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</si>
  <si>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</si>
  <si>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</si>
  <si>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</si>
  <si>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</si>
  <si>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</si>
  <si>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</si>
  <si>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</si>
  <si>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</si>
  <si>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</si>
  <si>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</si>
  <si>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</si>
  <si>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</si>
  <si>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</si>
  <si>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</si>
  <si>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</si>
  <si>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</si>
  <si>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</si>
  <si>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</si>
  <si>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</si>
  <si>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</si>
  <si>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</si>
  <si>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</si>
  <si>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</si>
  <si>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</si>
  <si>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</si>
  <si>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</si>
  <si>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</si>
  <si>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</si>
  <si>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</si>
  <si>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</si>
  <si>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</si>
  <si>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</si>
  <si>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</si>
  <si>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</si>
  <si>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</si>
  <si>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</si>
  <si>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</si>
  <si>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</si>
  <si>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</si>
  <si>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</si>
  <si>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</si>
  <si>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</si>
  <si>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</si>
  <si>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</si>
  <si>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</si>
  <si>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</si>
  <si>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</si>
  <si>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</si>
  <si>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</si>
  <si>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</si>
  <si>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</si>
  <si>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</si>
  <si>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</si>
  <si>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</si>
  <si>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</si>
  <si>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</si>
  <si>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</si>
  <si>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</si>
  <si>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</si>
  <si>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</si>
  <si>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</si>
  <si>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</si>
  <si>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</si>
  <si>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</si>
  <si>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</si>
  <si>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</si>
  <si>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</si>
  <si>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</si>
  <si>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</si>
  <si>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</si>
  <si>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</si>
  <si>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</si>
  <si>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</si>
  <si>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</si>
  <si>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</si>
  <si>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</si>
  <si>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</si>
  <si>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</si>
  <si>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</si>
  <si>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</si>
  <si>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</si>
  <si>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</si>
  <si>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</si>
  <si>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</si>
  <si>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</si>
  <si>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</si>
  <si>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当該値(N)</t>
    <phoneticPr fontId="5"/>
  </si>
  <si>
    <t>当該値(N-2)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</si>
  <si>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</si>
  <si>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</si>
  <si>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</si>
  <si>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</si>
  <si>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</si>
  <si>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</si>
  <si>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</si>
  <si>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大田区</t>
  </si>
  <si>
    <t>アロマ地下駐車場</t>
  </si>
  <si>
    <t>法非適用</t>
  </si>
  <si>
    <t>駐車場整備事業</t>
  </si>
  <si>
    <t>-</t>
  </si>
  <si>
    <t>Ａ２Ｂ２</t>
  </si>
  <si>
    <t>非設置</t>
  </si>
  <si>
    <t>該当数値なし</t>
  </si>
  <si>
    <t>附置義務駐車施設</t>
  </si>
  <si>
    <t>地下式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</si>
  <si>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</si>
  <si>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</si>
  <si>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</si>
  <si>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</si>
  <si>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</si>
  <si>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</si>
  <si>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</si>
  <si>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</si>
  <si>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指定管理者の手続き誤りによって、本来区に納付されるべき平成29年度の納付金の一部が、平成30年度に納付された結果、平成29年度の収益が少なく、また、他指標の数値も悪化して見え、一方で平成30年度の数値が大きく改善しているかのように見えるが、実際は当該事業の経営状況の悪化によるものではない。
　このことを踏まえて分析すると、過去５年間で収益的収支比率には大きな変動はなく、また、他会計からの補助もなく、独立し、安定した経営状況が伺える。</t>
    <phoneticPr fontId="5"/>
  </si>
  <si>
    <t>　企業債残債もなく、設備投資見込額も高くないことから、資産価値は高いものと考える。
しかし、開設から20年以上が経過していることから、今後、維持補修経費が増額してくることは否めない。</t>
    <phoneticPr fontId="5"/>
  </si>
  <si>
    <t>　区への納付金の納付時期の遅れから、各分析表を見ると平成29年度に経営状況が一時的に悪化し、平成30年度に例年以上に改善したように見えるが、実質的には上記１に記載したとおり、前年度、後年度の数字と大きな差はなく、安定した経営状況にあると言える。
　しかし、施設の開設から20年以上が経過していることから、今後の施設の維持補修等にかかる費用に対応していくため、稼働率向上に向けた取組みを強化していくなど、さらなる収益性の向上を図っていく必要がある。</t>
    <phoneticPr fontId="5"/>
  </si>
  <si>
    <t>　新型コロナウイルス感染症拡大の影響により、令和２年度は稼働率が下がっているが、概ね横ばいで推移している。
　なお、附置義務駐車場であることから廃止や転用は考えにくい。
　今後も引き続き稼働率の向上に向けた取組みの強化が必要である。</t>
    <rPh sb="40" eb="41">
      <t>オオム</t>
    </rPh>
    <rPh sb="46" eb="48">
      <t>スイイ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</si>
</sst>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160.4</c:v>
                </c:pt>
                <c:pt idx="1">
                  <c:v>100</c:v>
                </c:pt>
                <c:pt idx="2">
                  <c:v>209.7</c:v>
                </c:pt>
                <c:pt idx="3">
                  <c:v>137.69999999999999</c:v>
                </c:pt>
                <c:pt idx="4">
                  <c:v>137.80000000000001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B-402D-9C61-88C81BB59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514896"/>
        <c:axId val="326134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142.1</c:v>
                </c:pt>
                <c:pt idx="1">
                  <c:v>135.1</c:v>
                </c:pt>
                <c:pt idx="2">
                  <c:v>153.30000000000001</c:v>
                </c:pt>
                <c:pt idx="3">
                  <c:v>137.6</c:v>
                </c:pt>
                <c:pt idx="4">
                  <c:v>127.8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B-402D-9C61-88C81BB59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514896"/>
        <c:axId val="326134456"/>
      </c:lineChart>
      <c:catAx>
        <c:axId val="518514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26134456"/>
        <c:crosses val="autoZero"/>
        <c:auto val="1"/>
        <c:lblAlgn val="ctr"/>
        <c:lblOffset val="100"/>
        <c:noMultiLvlLbl val="1"/>
      </c:catAx>
      <c:valAx>
        <c:axId val="326134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185148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F8-46B1-9F9C-F8C8BA76C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133672"/>
        <c:axId val="326135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151.5</c:v>
                </c:pt>
                <c:pt idx="1">
                  <c:v>137.6</c:v>
                </c:pt>
                <c:pt idx="2">
                  <c:v>112.5</c:v>
                </c:pt>
                <c:pt idx="3">
                  <c:v>119</c:v>
                </c:pt>
                <c:pt idx="4">
                  <c:v>145.19999999999999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8-46B1-9F9C-F8C8BA76C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33672"/>
        <c:axId val="326135240"/>
      </c:lineChart>
      <c:catAx>
        <c:axId val="3261336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26135240"/>
        <c:crosses val="autoZero"/>
        <c:auto val="1"/>
        <c:lblAlgn val="ctr"/>
        <c:lblOffset val="100"/>
        <c:noMultiLvlLbl val="1"/>
      </c:catAx>
      <c:valAx>
        <c:axId val="326135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261336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557-4FC2-A033-3ADD97BED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134848"/>
        <c:axId val="518733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7-4FC2-A033-3ADD97BED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34848"/>
        <c:axId val="518733368"/>
      </c:lineChart>
      <c:catAx>
        <c:axId val="3261348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18733368"/>
        <c:crosses val="autoZero"/>
        <c:auto val="1"/>
        <c:lblAlgn val="ctr"/>
        <c:lblOffset val="100"/>
        <c:noMultiLvlLbl val="1"/>
      </c:catAx>
      <c:valAx>
        <c:axId val="518733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261348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FA6-4108-9E20-B7AF223F5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33760"/>
        <c:axId val="518731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6-4108-9E20-B7AF223F5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33760"/>
        <c:axId val="518731408"/>
      </c:lineChart>
      <c:catAx>
        <c:axId val="518733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18731408"/>
        <c:crosses val="autoZero"/>
        <c:auto val="1"/>
        <c:lblAlgn val="ctr"/>
        <c:lblOffset val="100"/>
        <c:noMultiLvlLbl val="1"/>
      </c:catAx>
      <c:valAx>
        <c:axId val="518731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18733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25.6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F-4A7B-9C9C-7E59B2851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34936"/>
        <c:axId val="518734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4.5999999999999996</c:v>
                </c:pt>
                <c:pt idx="1">
                  <c:v>4.5999999999999996</c:v>
                </c:pt>
                <c:pt idx="2">
                  <c:v>3.9</c:v>
                </c:pt>
                <c:pt idx="3">
                  <c:v>4.2</c:v>
                </c:pt>
                <c:pt idx="4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F-4A7B-9C9C-7E59B2851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34936"/>
        <c:axId val="518734152"/>
      </c:lineChart>
      <c:catAx>
        <c:axId val="5187349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18734152"/>
        <c:crosses val="autoZero"/>
        <c:auto val="1"/>
        <c:lblAlgn val="ctr"/>
        <c:lblOffset val="100"/>
        <c:noMultiLvlLbl val="1"/>
      </c:catAx>
      <c:valAx>
        <c:axId val="518734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187349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111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C-40DA-A853-F5D04367F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32976"/>
        <c:axId val="518728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42</c:v>
                </c:pt>
                <c:pt idx="1">
                  <c:v>45</c:v>
                </c:pt>
                <c:pt idx="2">
                  <c:v>47</c:v>
                </c:pt>
                <c:pt idx="3">
                  <c:v>46</c:v>
                </c:pt>
                <c:pt idx="4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C-40DA-A853-F5D04367F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32976"/>
        <c:axId val="518728272"/>
      </c:lineChart>
      <c:catAx>
        <c:axId val="518732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18728272"/>
        <c:crosses val="autoZero"/>
        <c:auto val="1"/>
        <c:lblAlgn val="ctr"/>
        <c:lblOffset val="100"/>
        <c:noMultiLvlLbl val="1"/>
      </c:catAx>
      <c:valAx>
        <c:axId val="518728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18732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143.4</c:v>
                </c:pt>
                <c:pt idx="1">
                  <c:v>143.4</c:v>
                </c:pt>
                <c:pt idx="2">
                  <c:v>147.5</c:v>
                </c:pt>
                <c:pt idx="3">
                  <c:v>149.5</c:v>
                </c:pt>
                <c:pt idx="4">
                  <c:v>136.69999999999999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F-49A7-9424-BE9AB629E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27880"/>
        <c:axId val="518727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168.2</c:v>
                </c:pt>
                <c:pt idx="1">
                  <c:v>165.8</c:v>
                </c:pt>
                <c:pt idx="2">
                  <c:v>164.3</c:v>
                </c:pt>
                <c:pt idx="3">
                  <c:v>158</c:v>
                </c:pt>
                <c:pt idx="4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F-49A7-9424-BE9AB629E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27880"/>
        <c:axId val="518727488"/>
      </c:lineChart>
      <c:catAx>
        <c:axId val="518727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18727488"/>
        <c:crosses val="autoZero"/>
        <c:auto val="1"/>
        <c:lblAlgn val="ctr"/>
        <c:lblOffset val="100"/>
        <c:noMultiLvlLbl val="1"/>
      </c:catAx>
      <c:valAx>
        <c:axId val="518727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18727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37.700000000000003</c:v>
                </c:pt>
                <c:pt idx="1">
                  <c:v>-34.5</c:v>
                </c:pt>
                <c:pt idx="2">
                  <c:v>52.3</c:v>
                </c:pt>
                <c:pt idx="3">
                  <c:v>27.4</c:v>
                </c:pt>
                <c:pt idx="4">
                  <c:v>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6-4189-95CB-0E0BB8245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29056"/>
        <c:axId val="519203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14.1</c:v>
                </c:pt>
                <c:pt idx="1">
                  <c:v>5.4</c:v>
                </c:pt>
                <c:pt idx="2">
                  <c:v>0.3</c:v>
                </c:pt>
                <c:pt idx="3">
                  <c:v>-8.8000000000000007</c:v>
                </c:pt>
                <c:pt idx="4">
                  <c:v>-26.1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6-4189-95CB-0E0BB8245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29056"/>
        <c:axId val="519203920"/>
      </c:lineChart>
      <c:catAx>
        <c:axId val="518729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19203920"/>
        <c:crosses val="autoZero"/>
        <c:auto val="1"/>
        <c:lblAlgn val="ctr"/>
        <c:lblOffset val="100"/>
        <c:noMultiLvlLbl val="1"/>
      </c:catAx>
      <c:valAx>
        <c:axId val="519203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187290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41017</c:v>
                </c:pt>
                <c:pt idx="1">
                  <c:v>-17223</c:v>
                </c:pt>
                <c:pt idx="2">
                  <c:v>85530</c:v>
                </c:pt>
                <c:pt idx="3">
                  <c:v>31511</c:v>
                </c:pt>
                <c:pt idx="4">
                  <c:v>30927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BD-4222-AAC3-003C62243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201960"/>
        <c:axId val="519204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20639</c:v>
                </c:pt>
                <c:pt idx="1">
                  <c:v>17398</c:v>
                </c:pt>
                <c:pt idx="2">
                  <c:v>17894</c:v>
                </c:pt>
                <c:pt idx="3">
                  <c:v>5568</c:v>
                </c:pt>
                <c:pt idx="4">
                  <c:v>2220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D-4222-AAC3-003C62243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201960"/>
        <c:axId val="519204704"/>
      </c:lineChart>
      <c:catAx>
        <c:axId val="519201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19204704"/>
        <c:crosses val="autoZero"/>
        <c:auto val="1"/>
        <c:lblAlgn val="ctr"/>
        <c:lblOffset val="100"/>
        <c:noMultiLvlLbl val="1"/>
      </c:catAx>
      <c:valAx>
        <c:axId val="519204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192019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80" t="s">
        <v>
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2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2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81" t="str">
        <f>
データ!H6&amp;"　"&amp;データ!I6</f>
        <v>
東京都大田区　アロマ地下駐車場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82" t="s">
        <v>
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
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
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
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
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
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
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
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91" t="str">
        <f>
データ!J7</f>
        <v>
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
データ!K7</f>
        <v>
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
データ!L7</f>
        <v>
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
データ!M7</f>
        <v>
Ａ２Ｂ２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
データ!N7</f>
        <v>
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
データ!S7</f>
        <v>
公共施設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
データ!T7</f>
        <v>
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
データ!U7</f>
        <v>
10895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
10</v>
      </c>
      <c r="NE8" s="90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82" t="s">
        <v>
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
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
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
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
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
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
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
19</v>
      </c>
      <c r="NE9" s="95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96" t="str">
        <f>
データ!O7</f>
        <v>
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
123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
データ!Q7</f>
        <v>
地下式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
データ!R7</f>
        <v>
22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
データ!V7</f>
        <v>
297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
データ!W7</f>
        <v>
400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
データ!X7</f>
        <v>
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
21</v>
      </c>
      <c r="NE10" s="103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
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106" t="s">
        <v>
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
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
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
133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
データ!$B$11</f>
        <v>
H28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
データ!$C$11</f>
        <v>
H29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
データ!$D$11</f>
        <v>
H30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
データ!$E$11</f>
        <v>
R01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
データ!$F$11</f>
        <v>
R02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
データ!$B$11</f>
        <v>
H28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
データ!$C$11</f>
        <v>
H29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
データ!$D$11</f>
        <v>
H30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
データ!$E$11</f>
        <v>
R01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
データ!$F$11</f>
        <v>
R02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
データ!$B$11</f>
        <v>
H28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
データ!$C$11</f>
        <v>
H29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
データ!$D$11</f>
        <v>
H30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
データ!$E$11</f>
        <v>
R01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
データ!$F$11</f>
        <v>
R02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15" t="s">
        <v>
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
データ!Y7</f>
        <v>
160.4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
データ!Z7</f>
        <v>
100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
データ!AA7</f>
        <v>
209.7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
データ!AB7</f>
        <v>
137.69999999999999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
データ!AC7</f>
        <v>
137.80000000000001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
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
データ!AJ7</f>
        <v>
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
データ!AK7</f>
        <v>
25.6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
データ!AL7</f>
        <v>
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
データ!AM7</f>
        <v>
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
データ!AN7</f>
        <v>
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
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
データ!DK7</f>
        <v>
143.4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
データ!DL7</f>
        <v>
143.4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
データ!DM7</f>
        <v>
147.5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
データ!DN7</f>
        <v>
149.5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
データ!DO7</f>
        <v>
136.69999999999999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
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15" t="s">
        <v>
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
データ!AD7</f>
        <v>
142.1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
データ!AE7</f>
        <v>
135.1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
データ!AF7</f>
        <v>
153.30000000000001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
データ!AG7</f>
        <v>
137.6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
データ!AH7</f>
        <v>
127.8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
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
データ!AO7</f>
        <v>
4.5999999999999996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
データ!AP7</f>
        <v>
4.5999999999999996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
データ!AQ7</f>
        <v>
3.9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
データ!AR7</f>
        <v>
4.2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
データ!AS7</f>
        <v>
6.6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
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
データ!DP7</f>
        <v>
168.2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
データ!DQ7</f>
        <v>
165.8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
データ!DR7</f>
        <v>
164.3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
データ!DS7</f>
        <v>
158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
データ!DT7</f>
        <v>
131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
134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
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
136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
データ!$B$11</f>
        <v>
H28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
データ!$C$11</f>
        <v>
H29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
データ!$D$11</f>
        <v>
H30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
データ!$E$11</f>
        <v>
R01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
データ!$F$11</f>
        <v>
R02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
データ!$B$11</f>
        <v>
H28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
データ!$C$11</f>
        <v>
H29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
データ!$D$11</f>
        <v>
H30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
データ!$E$11</f>
        <v>
R01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
データ!$F$11</f>
        <v>
R02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
データ!$B$11</f>
        <v>
H28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
データ!$C$11</f>
        <v>
H29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
データ!$D$11</f>
        <v>
H30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
データ!$E$11</f>
        <v>
R01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
データ!$F$11</f>
        <v>
R02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15" t="s">
        <v>
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
データ!AU7</f>
        <v>
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
データ!AV7</f>
        <v>
111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
データ!AW7</f>
        <v>
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
データ!AX7</f>
        <v>
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
データ!AY7</f>
        <v>
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
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
データ!BF7</f>
        <v>
37.700000000000003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
データ!BG7</f>
        <v>
-34.5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
データ!BH7</f>
        <v>
52.3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
データ!BI7</f>
        <v>
27.4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
データ!BJ7</f>
        <v>
27.5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
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
データ!BQ7</f>
        <v>
41017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
データ!BR7</f>
        <v>
-17223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
データ!BS7</f>
        <v>
85530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
データ!BT7</f>
        <v>
31511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
データ!BU7</f>
        <v>
30927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15" t="s">
        <v>
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
データ!AZ7</f>
        <v>
42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
データ!BA7</f>
        <v>
45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
データ!BB7</f>
        <v>
47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
データ!BC7</f>
        <v>
46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
データ!BD7</f>
        <v>
67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
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
データ!BK7</f>
        <v>
14.1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
データ!BL7</f>
        <v>
5.4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
データ!BM7</f>
        <v>
0.3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
データ!BN7</f>
        <v>
-8.8000000000000007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
データ!BO7</f>
        <v>
-26.1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
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
データ!BV7</f>
        <v>
20639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
データ!BW7</f>
        <v>
17398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
データ!BX7</f>
        <v>
17894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
データ!BY7</f>
        <v>
5568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
データ!BZ7</f>
        <v>
2220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106" t="s">
        <v>
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
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
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
135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
データ!CM7</f>
        <v>
821015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
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
データ!$B$11</f>
        <v>
H28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
データ!$C$11</f>
        <v>
H29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
データ!$D$11</f>
        <v>
H30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
データ!$E$11</f>
        <v>
R01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
データ!$F$11</f>
        <v>
R02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
データ!CN7</f>
        <v>
948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
データ!$B$11</f>
        <v>
H28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
データ!$C$11</f>
        <v>
H29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
データ!$D$11</f>
        <v>
H30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
データ!$E$11</f>
        <v>
R01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
データ!$F$11</f>
        <v>
R02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
データ!$B$11</f>
        <v>
H28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
データ!$C$11</f>
        <v>
H29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
データ!$D$11</f>
        <v>
H30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
データ!$E$11</f>
        <v>
R01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
データ!$F$11</f>
        <v>
R02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2">
      <c r="A77" s="2"/>
      <c r="B77" s="22"/>
      <c r="C77" s="4"/>
      <c r="D77" s="4"/>
      <c r="E77" s="4"/>
      <c r="F77" s="4"/>
      <c r="I77" s="139" t="s">
        <v>
27</v>
      </c>
      <c r="J77" s="139"/>
      <c r="K77" s="139"/>
      <c r="L77" s="139"/>
      <c r="M77" s="139"/>
      <c r="N77" s="139"/>
      <c r="O77" s="139"/>
      <c r="P77" s="139"/>
      <c r="Q77" s="139"/>
      <c r="R77" s="119" t="str">
        <f>
データ!CB7</f>
        <v xml:space="preserve">
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
データ!CC7</f>
        <v xml:space="preserve">
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
データ!CD7</f>
        <v xml:space="preserve">
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
データ!CE7</f>
        <v xml:space="preserve">
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
データ!CF7</f>
        <v xml:space="preserve">
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
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
データ!CO7</f>
        <v xml:space="preserve">
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
データ!CP7</f>
        <v xml:space="preserve">
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
データ!CQ7</f>
        <v xml:space="preserve">
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
データ!CR7</f>
        <v xml:space="preserve">
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
データ!CS7</f>
        <v xml:space="preserve">
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
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
データ!CZ7</f>
        <v>
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
データ!DA7</f>
        <v>
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
データ!DB7</f>
        <v>
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
データ!DC7</f>
        <v>
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
データ!DD7</f>
        <v>
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2">
      <c r="A78" s="2"/>
      <c r="B78" s="22"/>
      <c r="C78" s="4"/>
      <c r="D78" s="4"/>
      <c r="E78" s="4"/>
      <c r="F78" s="4"/>
      <c r="I78" s="139" t="s">
        <v>
29</v>
      </c>
      <c r="J78" s="139"/>
      <c r="K78" s="139"/>
      <c r="L78" s="139"/>
      <c r="M78" s="139"/>
      <c r="N78" s="139"/>
      <c r="O78" s="139"/>
      <c r="P78" s="139"/>
      <c r="Q78" s="139"/>
      <c r="R78" s="119" t="str">
        <f>
データ!CG7</f>
        <v xml:space="preserve">
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
データ!CH7</f>
        <v xml:space="preserve">
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
データ!CI7</f>
        <v xml:space="preserve">
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
データ!CJ7</f>
        <v xml:space="preserve">
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
データ!CK7</f>
        <v xml:space="preserve">
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
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
データ!CT7</f>
        <v xml:space="preserve">
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
データ!CU7</f>
        <v xml:space="preserve">
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
データ!CV7</f>
        <v xml:space="preserve">
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
データ!CW7</f>
        <v xml:space="preserve">
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
データ!CX7</f>
        <v xml:space="preserve">
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
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
データ!DE7</f>
        <v>
151.5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
データ!DF7</f>
        <v>
137.6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
データ!DG7</f>
        <v>
112.5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
データ!DH7</f>
        <v>
119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
データ!DI7</f>
        <v>
145.19999999999999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
データ!AI6</f>
        <v>
【630.7】</v>
      </c>
      <c r="C88" s="46" t="str">
        <f>
データ!AT6</f>
        <v>
【8.6】</v>
      </c>
      <c r="D88" s="46" t="str">
        <f>
データ!BE6</f>
        <v>
【2,345】</v>
      </c>
      <c r="E88" s="46" t="str">
        <f>
データ!DU6</f>
        <v>
【164.2】</v>
      </c>
      <c r="F88" s="46" t="str">
        <f>
データ!BP6</f>
        <v>
【△65.9】</v>
      </c>
      <c r="G88" s="46" t="str">
        <f>
データ!CA6</f>
        <v>
【3,932】</v>
      </c>
      <c r="H88" s="46" t="str">
        <f>
データ!CL6</f>
        <v xml:space="preserve">
 </v>
      </c>
      <c r="I88" s="46" t="s">
        <v>
48</v>
      </c>
      <c r="J88" s="46" t="s">
        <v>
48</v>
      </c>
      <c r="K88" s="46" t="str">
        <f>
データ!CY6</f>
        <v xml:space="preserve">
 </v>
      </c>
      <c r="L88" s="46" t="str">
        <f>
データ!DJ6</f>
        <v>
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goTiRJdTxAEdvyiJM3HtJOX89HSFHM5E0HVUNRRvCzpNue3M3G4mOkNfI94XzA4Z0TWdmSJQb3ZYp4wEpgiNPQ==" saltValue="qnJvs5ux1ABntBr3OgjFyw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
49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2">
      <c r="A2" s="49" t="s">
        <v>
50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2" customHeight="1" x14ac:dyDescent="0.2">
      <c r="A3" s="49" t="s">
        <v>
51</v>
      </c>
      <c r="B3" s="50" t="s">
        <v>
52</v>
      </c>
      <c r="C3" s="50" t="s">
        <v>
53</v>
      </c>
      <c r="D3" s="50" t="s">
        <v>
54</v>
      </c>
      <c r="E3" s="50" t="s">
        <v>
55</v>
      </c>
      <c r="F3" s="50" t="s">
        <v>
56</v>
      </c>
      <c r="G3" s="50" t="s">
        <v>
57</v>
      </c>
      <c r="H3" s="143" t="s">
        <v>
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
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
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
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
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
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
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
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
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
68</v>
      </c>
      <c r="CN4" s="149" t="s">
        <v>
69</v>
      </c>
      <c r="CO4" s="140" t="s">
        <v>
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
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
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2">
      <c r="A5" s="49" t="s">
        <v>
73</v>
      </c>
      <c r="B5" s="58"/>
      <c r="C5" s="58"/>
      <c r="D5" s="58"/>
      <c r="E5" s="58"/>
      <c r="F5" s="58"/>
      <c r="G5" s="58"/>
      <c r="H5" s="59" t="s">
        <v>
74</v>
      </c>
      <c r="I5" s="59" t="s">
        <v>
75</v>
      </c>
      <c r="J5" s="59" t="s">
        <v>
76</v>
      </c>
      <c r="K5" s="59" t="s">
        <v>
77</v>
      </c>
      <c r="L5" s="59" t="s">
        <v>
78</v>
      </c>
      <c r="M5" s="59" t="s">
        <v>
4</v>
      </c>
      <c r="N5" s="59" t="s">
        <v>
5</v>
      </c>
      <c r="O5" s="59" t="s">
        <v>
79</v>
      </c>
      <c r="P5" s="59" t="s">
        <v>
13</v>
      </c>
      <c r="Q5" s="59" t="s">
        <v>
80</v>
      </c>
      <c r="R5" s="59" t="s">
        <v>
81</v>
      </c>
      <c r="S5" s="59" t="s">
        <v>
82</v>
      </c>
      <c r="T5" s="59" t="s">
        <v>
83</v>
      </c>
      <c r="U5" s="59" t="s">
        <v>
84</v>
      </c>
      <c r="V5" s="59" t="s">
        <v>
85</v>
      </c>
      <c r="W5" s="59" t="s">
        <v>
86</v>
      </c>
      <c r="X5" s="59" t="s">
        <v>
87</v>
      </c>
      <c r="Y5" s="59" t="s">
        <v>
88</v>
      </c>
      <c r="Z5" s="59" t="s">
        <v>
89</v>
      </c>
      <c r="AA5" s="59" t="s">
        <v>
90</v>
      </c>
      <c r="AB5" s="59" t="s">
        <v>
91</v>
      </c>
      <c r="AC5" s="59" t="s">
        <v>
92</v>
      </c>
      <c r="AD5" s="59" t="s">
        <v>
93</v>
      </c>
      <c r="AE5" s="59" t="s">
        <v>
94</v>
      </c>
      <c r="AF5" s="59" t="s">
        <v>
95</v>
      </c>
      <c r="AG5" s="59" t="s">
        <v>
96</v>
      </c>
      <c r="AH5" s="59" t="s">
        <v>
97</v>
      </c>
      <c r="AI5" s="59" t="s">
        <v>
98</v>
      </c>
      <c r="AJ5" s="59" t="s">
        <v>
88</v>
      </c>
      <c r="AK5" s="59" t="s">
        <v>
99</v>
      </c>
      <c r="AL5" s="59" t="s">
        <v>
90</v>
      </c>
      <c r="AM5" s="59" t="s">
        <v>
91</v>
      </c>
      <c r="AN5" s="59" t="s">
        <v>
100</v>
      </c>
      <c r="AO5" s="59" t="s">
        <v>
93</v>
      </c>
      <c r="AP5" s="59" t="s">
        <v>
94</v>
      </c>
      <c r="AQ5" s="59" t="s">
        <v>
95</v>
      </c>
      <c r="AR5" s="59" t="s">
        <v>
96</v>
      </c>
      <c r="AS5" s="59" t="s">
        <v>
97</v>
      </c>
      <c r="AT5" s="59" t="s">
        <v>
98</v>
      </c>
      <c r="AU5" s="59" t="s">
        <v>
88</v>
      </c>
      <c r="AV5" s="59" t="s">
        <v>
99</v>
      </c>
      <c r="AW5" s="59" t="s">
        <v>
101</v>
      </c>
      <c r="AX5" s="59" t="s">
        <v>
102</v>
      </c>
      <c r="AY5" s="59" t="s">
        <v>
103</v>
      </c>
      <c r="AZ5" s="59" t="s">
        <v>
93</v>
      </c>
      <c r="BA5" s="59" t="s">
        <v>
94</v>
      </c>
      <c r="BB5" s="59" t="s">
        <v>
95</v>
      </c>
      <c r="BC5" s="59" t="s">
        <v>
96</v>
      </c>
      <c r="BD5" s="59" t="s">
        <v>
97</v>
      </c>
      <c r="BE5" s="59" t="s">
        <v>
98</v>
      </c>
      <c r="BF5" s="59" t="s">
        <v>
104</v>
      </c>
      <c r="BG5" s="59" t="s">
        <v>
105</v>
      </c>
      <c r="BH5" s="59" t="s">
        <v>
90</v>
      </c>
      <c r="BI5" s="59" t="s">
        <v>
102</v>
      </c>
      <c r="BJ5" s="59" t="s">
        <v>
106</v>
      </c>
      <c r="BK5" s="59" t="s">
        <v>
93</v>
      </c>
      <c r="BL5" s="59" t="s">
        <v>
94</v>
      </c>
      <c r="BM5" s="59" t="s">
        <v>
95</v>
      </c>
      <c r="BN5" s="59" t="s">
        <v>
96</v>
      </c>
      <c r="BO5" s="59" t="s">
        <v>
97</v>
      </c>
      <c r="BP5" s="59" t="s">
        <v>
98</v>
      </c>
      <c r="BQ5" s="59" t="s">
        <v>
88</v>
      </c>
      <c r="BR5" s="59" t="s">
        <v>
99</v>
      </c>
      <c r="BS5" s="59" t="s">
        <v>
107</v>
      </c>
      <c r="BT5" s="59" t="s">
        <v>
91</v>
      </c>
      <c r="BU5" s="59" t="s">
        <v>
100</v>
      </c>
      <c r="BV5" s="59" t="s">
        <v>
93</v>
      </c>
      <c r="BW5" s="59" t="s">
        <v>
94</v>
      </c>
      <c r="BX5" s="59" t="s">
        <v>
95</v>
      </c>
      <c r="BY5" s="59" t="s">
        <v>
96</v>
      </c>
      <c r="BZ5" s="59" t="s">
        <v>
97</v>
      </c>
      <c r="CA5" s="59" t="s">
        <v>
98</v>
      </c>
      <c r="CB5" s="59" t="s">
        <v>
88</v>
      </c>
      <c r="CC5" s="59" t="s">
        <v>
89</v>
      </c>
      <c r="CD5" s="59" t="s">
        <v>
101</v>
      </c>
      <c r="CE5" s="59" t="s">
        <v>
91</v>
      </c>
      <c r="CF5" s="59" t="s">
        <v>
106</v>
      </c>
      <c r="CG5" s="59" t="s">
        <v>
93</v>
      </c>
      <c r="CH5" s="59" t="s">
        <v>
94</v>
      </c>
      <c r="CI5" s="59" t="s">
        <v>
95</v>
      </c>
      <c r="CJ5" s="59" t="s">
        <v>
96</v>
      </c>
      <c r="CK5" s="59" t="s">
        <v>
97</v>
      </c>
      <c r="CL5" s="59" t="s">
        <v>
98</v>
      </c>
      <c r="CM5" s="150"/>
      <c r="CN5" s="150"/>
      <c r="CO5" s="59" t="s">
        <v>
104</v>
      </c>
      <c r="CP5" s="59" t="s">
        <v>
89</v>
      </c>
      <c r="CQ5" s="59" t="s">
        <v>
101</v>
      </c>
      <c r="CR5" s="59" t="s">
        <v>
91</v>
      </c>
      <c r="CS5" s="59" t="s">
        <v>
106</v>
      </c>
      <c r="CT5" s="59" t="s">
        <v>
93</v>
      </c>
      <c r="CU5" s="59" t="s">
        <v>
94</v>
      </c>
      <c r="CV5" s="59" t="s">
        <v>
95</v>
      </c>
      <c r="CW5" s="59" t="s">
        <v>
96</v>
      </c>
      <c r="CX5" s="59" t="s">
        <v>
97</v>
      </c>
      <c r="CY5" s="59" t="s">
        <v>
98</v>
      </c>
      <c r="CZ5" s="59" t="s">
        <v>
104</v>
      </c>
      <c r="DA5" s="59" t="s">
        <v>
105</v>
      </c>
      <c r="DB5" s="59" t="s">
        <v>
108</v>
      </c>
      <c r="DC5" s="59" t="s">
        <v>
102</v>
      </c>
      <c r="DD5" s="59" t="s">
        <v>
106</v>
      </c>
      <c r="DE5" s="59" t="s">
        <v>
93</v>
      </c>
      <c r="DF5" s="59" t="s">
        <v>
94</v>
      </c>
      <c r="DG5" s="59" t="s">
        <v>
95</v>
      </c>
      <c r="DH5" s="59" t="s">
        <v>
96</v>
      </c>
      <c r="DI5" s="59" t="s">
        <v>
97</v>
      </c>
      <c r="DJ5" s="59" t="s">
        <v>
35</v>
      </c>
      <c r="DK5" s="59" t="s">
        <v>
88</v>
      </c>
      <c r="DL5" s="59" t="s">
        <v>
99</v>
      </c>
      <c r="DM5" s="59" t="s">
        <v>
107</v>
      </c>
      <c r="DN5" s="59" t="s">
        <v>
109</v>
      </c>
      <c r="DO5" s="59" t="s">
        <v>
100</v>
      </c>
      <c r="DP5" s="59" t="s">
        <v>
93</v>
      </c>
      <c r="DQ5" s="59" t="s">
        <v>
94</v>
      </c>
      <c r="DR5" s="59" t="s">
        <v>
95</v>
      </c>
      <c r="DS5" s="59" t="s">
        <v>
96</v>
      </c>
      <c r="DT5" s="59" t="s">
        <v>
97</v>
      </c>
      <c r="DU5" s="59" t="s">
        <v>
98</v>
      </c>
    </row>
    <row r="6" spans="1:125" s="66" customFormat="1" x14ac:dyDescent="0.2">
      <c r="A6" s="49" t="s">
        <v>
110</v>
      </c>
      <c r="B6" s="60">
        <f>
B8</f>
        <v>
2020</v>
      </c>
      <c r="C6" s="60">
        <f t="shared" ref="C6:X6" si="1">
C8</f>
        <v>
131113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1</v>
      </c>
      <c r="H6" s="60" t="str">
        <f>
SUBSTITUTE(H8,"　","")</f>
        <v>
東京都大田区</v>
      </c>
      <c r="I6" s="60" t="str">
        <f t="shared" si="1"/>
        <v>
アロマ地下駐車場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Ａ２Ｂ２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附置義務駐車施設</v>
      </c>
      <c r="Q6" s="62" t="str">
        <f t="shared" si="1"/>
        <v>
地下式</v>
      </c>
      <c r="R6" s="63">
        <f t="shared" si="1"/>
        <v>
22</v>
      </c>
      <c r="S6" s="62" t="str">
        <f t="shared" si="1"/>
        <v>
公共施設</v>
      </c>
      <c r="T6" s="62" t="str">
        <f t="shared" si="1"/>
        <v>
無</v>
      </c>
      <c r="U6" s="63">
        <f t="shared" si="1"/>
        <v>
10895</v>
      </c>
      <c r="V6" s="63">
        <f t="shared" si="1"/>
        <v>
297</v>
      </c>
      <c r="W6" s="63">
        <f t="shared" si="1"/>
        <v>
400</v>
      </c>
      <c r="X6" s="62" t="str">
        <f t="shared" si="1"/>
        <v>
利用料金制</v>
      </c>
      <c r="Y6" s="64">
        <f>
IF(Y8="-",NA(),Y8)</f>
        <v>
160.4</v>
      </c>
      <c r="Z6" s="64">
        <f t="shared" ref="Z6:AH6" si="2">
IF(Z8="-",NA(),Z8)</f>
        <v>
100</v>
      </c>
      <c r="AA6" s="64">
        <f t="shared" si="2"/>
        <v>
209.7</v>
      </c>
      <c r="AB6" s="64">
        <f t="shared" si="2"/>
        <v>
137.69999999999999</v>
      </c>
      <c r="AC6" s="64">
        <f t="shared" si="2"/>
        <v>
137.80000000000001</v>
      </c>
      <c r="AD6" s="64">
        <f t="shared" si="2"/>
        <v>
142.1</v>
      </c>
      <c r="AE6" s="64">
        <f t="shared" si="2"/>
        <v>
135.1</v>
      </c>
      <c r="AF6" s="64">
        <f t="shared" si="2"/>
        <v>
153.30000000000001</v>
      </c>
      <c r="AG6" s="64">
        <f t="shared" si="2"/>
        <v>
137.6</v>
      </c>
      <c r="AH6" s="64">
        <f t="shared" si="2"/>
        <v>
127.8</v>
      </c>
      <c r="AI6" s="61" t="str">
        <f>
IF(AI8="-","",IF(AI8="-","【-】","【"&amp;SUBSTITUTE(TEXT(AI8,"#,##0.0"),"-","△")&amp;"】"))</f>
        <v>
【630.7】</v>
      </c>
      <c r="AJ6" s="64">
        <f>
IF(AJ8="-",NA(),AJ8)</f>
        <v>
0</v>
      </c>
      <c r="AK6" s="64">
        <f t="shared" ref="AK6:AS6" si="3">
IF(AK8="-",NA(),AK8)</f>
        <v>
25.6</v>
      </c>
      <c r="AL6" s="64">
        <f t="shared" si="3"/>
        <v>
0</v>
      </c>
      <c r="AM6" s="64">
        <f t="shared" si="3"/>
        <v>
0</v>
      </c>
      <c r="AN6" s="64">
        <f t="shared" si="3"/>
        <v>
0</v>
      </c>
      <c r="AO6" s="64">
        <f t="shared" si="3"/>
        <v>
4.5999999999999996</v>
      </c>
      <c r="AP6" s="64">
        <f t="shared" si="3"/>
        <v>
4.5999999999999996</v>
      </c>
      <c r="AQ6" s="64">
        <f t="shared" si="3"/>
        <v>
3.9</v>
      </c>
      <c r="AR6" s="64">
        <f t="shared" si="3"/>
        <v>
4.2</v>
      </c>
      <c r="AS6" s="64">
        <f t="shared" si="3"/>
        <v>
6.6</v>
      </c>
      <c r="AT6" s="61" t="str">
        <f>
IF(AT8="-","",IF(AT8="-","【-】","【"&amp;SUBSTITUTE(TEXT(AT8,"#,##0.0"),"-","△")&amp;"】"))</f>
        <v>
【8.6】</v>
      </c>
      <c r="AU6" s="65">
        <f>
IF(AU8="-",NA(),AU8)</f>
        <v>
0</v>
      </c>
      <c r="AV6" s="65">
        <f t="shared" ref="AV6:BD6" si="4">
IF(AV8="-",NA(),AV8)</f>
        <v>
111</v>
      </c>
      <c r="AW6" s="65">
        <f t="shared" si="4"/>
        <v>
0</v>
      </c>
      <c r="AX6" s="65">
        <f t="shared" si="4"/>
        <v>
0</v>
      </c>
      <c r="AY6" s="65">
        <f t="shared" si="4"/>
        <v>
0</v>
      </c>
      <c r="AZ6" s="65">
        <f t="shared" si="4"/>
        <v>
42</v>
      </c>
      <c r="BA6" s="65">
        <f t="shared" si="4"/>
        <v>
45</v>
      </c>
      <c r="BB6" s="65">
        <f t="shared" si="4"/>
        <v>
47</v>
      </c>
      <c r="BC6" s="65">
        <f t="shared" si="4"/>
        <v>
46</v>
      </c>
      <c r="BD6" s="65">
        <f t="shared" si="4"/>
        <v>
67</v>
      </c>
      <c r="BE6" s="63" t="str">
        <f>
IF(BE8="-","",IF(BE8="-","【-】","【"&amp;SUBSTITUTE(TEXT(BE8,"#,##0"),"-","△")&amp;"】"))</f>
        <v>
【2,345】</v>
      </c>
      <c r="BF6" s="64">
        <f>
IF(BF8="-",NA(),BF8)</f>
        <v>
37.700000000000003</v>
      </c>
      <c r="BG6" s="64">
        <f t="shared" ref="BG6:BO6" si="5">
IF(BG8="-",NA(),BG8)</f>
        <v>
-34.5</v>
      </c>
      <c r="BH6" s="64">
        <f t="shared" si="5"/>
        <v>
52.3</v>
      </c>
      <c r="BI6" s="64">
        <f t="shared" si="5"/>
        <v>
27.4</v>
      </c>
      <c r="BJ6" s="64">
        <f t="shared" si="5"/>
        <v>
27.5</v>
      </c>
      <c r="BK6" s="64">
        <f t="shared" si="5"/>
        <v>
14.1</v>
      </c>
      <c r="BL6" s="64">
        <f t="shared" si="5"/>
        <v>
5.4</v>
      </c>
      <c r="BM6" s="64">
        <f t="shared" si="5"/>
        <v>
0.3</v>
      </c>
      <c r="BN6" s="64">
        <f t="shared" si="5"/>
        <v>
-8.8000000000000007</v>
      </c>
      <c r="BO6" s="64">
        <f t="shared" si="5"/>
        <v>
-26.1</v>
      </c>
      <c r="BP6" s="61" t="str">
        <f>
IF(BP8="-","",IF(BP8="-","【-】","【"&amp;SUBSTITUTE(TEXT(BP8,"#,##0.0"),"-","△")&amp;"】"))</f>
        <v>
【△65.9】</v>
      </c>
      <c r="BQ6" s="65">
        <f>
IF(BQ8="-",NA(),BQ8)</f>
        <v>
41017</v>
      </c>
      <c r="BR6" s="65">
        <f t="shared" ref="BR6:BZ6" si="6">
IF(BR8="-",NA(),BR8)</f>
        <v>
-17223</v>
      </c>
      <c r="BS6" s="65">
        <f t="shared" si="6"/>
        <v>
85530</v>
      </c>
      <c r="BT6" s="65">
        <f t="shared" si="6"/>
        <v>
31511</v>
      </c>
      <c r="BU6" s="65">
        <f t="shared" si="6"/>
        <v>
30927</v>
      </c>
      <c r="BV6" s="65">
        <f t="shared" si="6"/>
        <v>
20639</v>
      </c>
      <c r="BW6" s="65">
        <f t="shared" si="6"/>
        <v>
17398</v>
      </c>
      <c r="BX6" s="65">
        <f t="shared" si="6"/>
        <v>
17894</v>
      </c>
      <c r="BY6" s="65">
        <f t="shared" si="6"/>
        <v>
5568</v>
      </c>
      <c r="BZ6" s="65">
        <f t="shared" si="6"/>
        <v>
2220</v>
      </c>
      <c r="CA6" s="63" t="str">
        <f>
IF(CA8="-","",IF(CA8="-","【-】","【"&amp;SUBSTITUTE(TEXT(CA8,"#,##0"),"-","△")&amp;"】"))</f>
        <v>
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111</v>
      </c>
      <c r="CM6" s="63">
        <f t="shared" ref="CM6:CN6" si="7">
CM8</f>
        <v>
821015</v>
      </c>
      <c r="CN6" s="63">
        <f t="shared" si="7"/>
        <v>
948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112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151.5</v>
      </c>
      <c r="DF6" s="64">
        <f t="shared" si="8"/>
        <v>
137.6</v>
      </c>
      <c r="DG6" s="64">
        <f t="shared" si="8"/>
        <v>
112.5</v>
      </c>
      <c r="DH6" s="64">
        <f t="shared" si="8"/>
        <v>
119</v>
      </c>
      <c r="DI6" s="64">
        <f t="shared" si="8"/>
        <v>
145.19999999999999</v>
      </c>
      <c r="DJ6" s="61" t="str">
        <f>
IF(DJ8="-","",IF(DJ8="-","【-】","【"&amp;SUBSTITUTE(TEXT(DJ8,"#,##0.0"),"-","△")&amp;"】"))</f>
        <v>
【183.4】</v>
      </c>
      <c r="DK6" s="64">
        <f>
IF(DK8="-",NA(),DK8)</f>
        <v>
143.4</v>
      </c>
      <c r="DL6" s="64">
        <f t="shared" ref="DL6:DT6" si="9">
IF(DL8="-",NA(),DL8)</f>
        <v>
143.4</v>
      </c>
      <c r="DM6" s="64">
        <f t="shared" si="9"/>
        <v>
147.5</v>
      </c>
      <c r="DN6" s="64">
        <f t="shared" si="9"/>
        <v>
149.5</v>
      </c>
      <c r="DO6" s="64">
        <f t="shared" si="9"/>
        <v>
136.69999999999999</v>
      </c>
      <c r="DP6" s="64">
        <f t="shared" si="9"/>
        <v>
168.2</v>
      </c>
      <c r="DQ6" s="64">
        <f t="shared" si="9"/>
        <v>
165.8</v>
      </c>
      <c r="DR6" s="64">
        <f t="shared" si="9"/>
        <v>
164.3</v>
      </c>
      <c r="DS6" s="64">
        <f t="shared" si="9"/>
        <v>
158</v>
      </c>
      <c r="DT6" s="64">
        <f t="shared" si="9"/>
        <v>
131</v>
      </c>
      <c r="DU6" s="61" t="str">
        <f>
IF(DU8="-","",IF(DU8="-","【-】","【"&amp;SUBSTITUTE(TEXT(DU8,"#,##0.0"),"-","△")&amp;"】"))</f>
        <v>
【164.2】</v>
      </c>
    </row>
    <row r="7" spans="1:125" s="66" customFormat="1" x14ac:dyDescent="0.2">
      <c r="A7" s="49" t="s">
        <v>
113</v>
      </c>
      <c r="B7" s="60">
        <f t="shared" ref="B7:X7" si="10">
B8</f>
        <v>
2020</v>
      </c>
      <c r="C7" s="60">
        <f t="shared" si="10"/>
        <v>
131113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1</v>
      </c>
      <c r="H7" s="60" t="str">
        <f t="shared" si="10"/>
        <v>
東京都　大田区</v>
      </c>
      <c r="I7" s="60" t="str">
        <f t="shared" si="10"/>
        <v>
アロマ地下駐車場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Ａ２Ｂ２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附置義務駐車施設</v>
      </c>
      <c r="Q7" s="62" t="str">
        <f t="shared" si="10"/>
        <v>
地下式</v>
      </c>
      <c r="R7" s="63">
        <f t="shared" si="10"/>
        <v>
22</v>
      </c>
      <c r="S7" s="62" t="str">
        <f t="shared" si="10"/>
        <v>
公共施設</v>
      </c>
      <c r="T7" s="62" t="str">
        <f t="shared" si="10"/>
        <v>
無</v>
      </c>
      <c r="U7" s="63">
        <f t="shared" si="10"/>
        <v>
10895</v>
      </c>
      <c r="V7" s="63">
        <f t="shared" si="10"/>
        <v>
297</v>
      </c>
      <c r="W7" s="63">
        <f t="shared" si="10"/>
        <v>
400</v>
      </c>
      <c r="X7" s="62" t="str">
        <f t="shared" si="10"/>
        <v>
利用料金制</v>
      </c>
      <c r="Y7" s="64">
        <f>
Y8</f>
        <v>
160.4</v>
      </c>
      <c r="Z7" s="64">
        <f t="shared" ref="Z7:AH7" si="11">
Z8</f>
        <v>
100</v>
      </c>
      <c r="AA7" s="64">
        <f t="shared" si="11"/>
        <v>
209.7</v>
      </c>
      <c r="AB7" s="64">
        <f t="shared" si="11"/>
        <v>
137.69999999999999</v>
      </c>
      <c r="AC7" s="64">
        <f t="shared" si="11"/>
        <v>
137.80000000000001</v>
      </c>
      <c r="AD7" s="64">
        <f t="shared" si="11"/>
        <v>
142.1</v>
      </c>
      <c r="AE7" s="64">
        <f t="shared" si="11"/>
        <v>
135.1</v>
      </c>
      <c r="AF7" s="64">
        <f t="shared" si="11"/>
        <v>
153.30000000000001</v>
      </c>
      <c r="AG7" s="64">
        <f t="shared" si="11"/>
        <v>
137.6</v>
      </c>
      <c r="AH7" s="64">
        <f t="shared" si="11"/>
        <v>
127.8</v>
      </c>
      <c r="AI7" s="61"/>
      <c r="AJ7" s="64">
        <f>
AJ8</f>
        <v>
0</v>
      </c>
      <c r="AK7" s="64">
        <f t="shared" ref="AK7:AS7" si="12">
AK8</f>
        <v>
25.6</v>
      </c>
      <c r="AL7" s="64">
        <f t="shared" si="12"/>
        <v>
0</v>
      </c>
      <c r="AM7" s="64">
        <f t="shared" si="12"/>
        <v>
0</v>
      </c>
      <c r="AN7" s="64">
        <f t="shared" si="12"/>
        <v>
0</v>
      </c>
      <c r="AO7" s="64">
        <f t="shared" si="12"/>
        <v>
4.5999999999999996</v>
      </c>
      <c r="AP7" s="64">
        <f t="shared" si="12"/>
        <v>
4.5999999999999996</v>
      </c>
      <c r="AQ7" s="64">
        <f t="shared" si="12"/>
        <v>
3.9</v>
      </c>
      <c r="AR7" s="64">
        <f t="shared" si="12"/>
        <v>
4.2</v>
      </c>
      <c r="AS7" s="64">
        <f t="shared" si="12"/>
        <v>
6.6</v>
      </c>
      <c r="AT7" s="61"/>
      <c r="AU7" s="65">
        <f>
AU8</f>
        <v>
0</v>
      </c>
      <c r="AV7" s="65">
        <f t="shared" ref="AV7:BD7" si="13">
AV8</f>
        <v>
111</v>
      </c>
      <c r="AW7" s="65">
        <f t="shared" si="13"/>
        <v>
0</v>
      </c>
      <c r="AX7" s="65">
        <f t="shared" si="13"/>
        <v>
0</v>
      </c>
      <c r="AY7" s="65">
        <f t="shared" si="13"/>
        <v>
0</v>
      </c>
      <c r="AZ7" s="65">
        <f t="shared" si="13"/>
        <v>
42</v>
      </c>
      <c r="BA7" s="65">
        <f t="shared" si="13"/>
        <v>
45</v>
      </c>
      <c r="BB7" s="65">
        <f t="shared" si="13"/>
        <v>
47</v>
      </c>
      <c r="BC7" s="65">
        <f t="shared" si="13"/>
        <v>
46</v>
      </c>
      <c r="BD7" s="65">
        <f t="shared" si="13"/>
        <v>
67</v>
      </c>
      <c r="BE7" s="63"/>
      <c r="BF7" s="64">
        <f>
BF8</f>
        <v>
37.700000000000003</v>
      </c>
      <c r="BG7" s="64">
        <f t="shared" ref="BG7:BO7" si="14">
BG8</f>
        <v>
-34.5</v>
      </c>
      <c r="BH7" s="64">
        <f t="shared" si="14"/>
        <v>
52.3</v>
      </c>
      <c r="BI7" s="64">
        <f t="shared" si="14"/>
        <v>
27.4</v>
      </c>
      <c r="BJ7" s="64">
        <f t="shared" si="14"/>
        <v>
27.5</v>
      </c>
      <c r="BK7" s="64">
        <f t="shared" si="14"/>
        <v>
14.1</v>
      </c>
      <c r="BL7" s="64">
        <f t="shared" si="14"/>
        <v>
5.4</v>
      </c>
      <c r="BM7" s="64">
        <f t="shared" si="14"/>
        <v>
0.3</v>
      </c>
      <c r="BN7" s="64">
        <f t="shared" si="14"/>
        <v>
-8.8000000000000007</v>
      </c>
      <c r="BO7" s="64">
        <f t="shared" si="14"/>
        <v>
-26.1</v>
      </c>
      <c r="BP7" s="61"/>
      <c r="BQ7" s="65">
        <f>
BQ8</f>
        <v>
41017</v>
      </c>
      <c r="BR7" s="65">
        <f t="shared" ref="BR7:BZ7" si="15">
BR8</f>
        <v>
-17223</v>
      </c>
      <c r="BS7" s="65">
        <f t="shared" si="15"/>
        <v>
85530</v>
      </c>
      <c r="BT7" s="65">
        <f t="shared" si="15"/>
        <v>
31511</v>
      </c>
      <c r="BU7" s="65">
        <f t="shared" si="15"/>
        <v>
30927</v>
      </c>
      <c r="BV7" s="65">
        <f t="shared" si="15"/>
        <v>
20639</v>
      </c>
      <c r="BW7" s="65">
        <f t="shared" si="15"/>
        <v>
17398</v>
      </c>
      <c r="BX7" s="65">
        <f t="shared" si="15"/>
        <v>
17894</v>
      </c>
      <c r="BY7" s="65">
        <f t="shared" si="15"/>
        <v>
5568</v>
      </c>
      <c r="BZ7" s="65">
        <f t="shared" si="15"/>
        <v>
2220</v>
      </c>
      <c r="CA7" s="63"/>
      <c r="CB7" s="64" t="s">
        <v>
114</v>
      </c>
      <c r="CC7" s="64" t="s">
        <v>
114</v>
      </c>
      <c r="CD7" s="64" t="s">
        <v>
114</v>
      </c>
      <c r="CE7" s="64" t="s">
        <v>
114</v>
      </c>
      <c r="CF7" s="64" t="s">
        <v>
114</v>
      </c>
      <c r="CG7" s="64" t="s">
        <v>
114</v>
      </c>
      <c r="CH7" s="64" t="s">
        <v>
114</v>
      </c>
      <c r="CI7" s="64" t="s">
        <v>
114</v>
      </c>
      <c r="CJ7" s="64" t="s">
        <v>
114</v>
      </c>
      <c r="CK7" s="64" t="s">
        <v>
112</v>
      </c>
      <c r="CL7" s="61"/>
      <c r="CM7" s="63">
        <f>
CM8</f>
        <v>
821015</v>
      </c>
      <c r="CN7" s="63">
        <f>
CN8</f>
        <v>
948</v>
      </c>
      <c r="CO7" s="64" t="s">
        <v>
114</v>
      </c>
      <c r="CP7" s="64" t="s">
        <v>
114</v>
      </c>
      <c r="CQ7" s="64" t="s">
        <v>
114</v>
      </c>
      <c r="CR7" s="64" t="s">
        <v>
114</v>
      </c>
      <c r="CS7" s="64" t="s">
        <v>
114</v>
      </c>
      <c r="CT7" s="64" t="s">
        <v>
114</v>
      </c>
      <c r="CU7" s="64" t="s">
        <v>
114</v>
      </c>
      <c r="CV7" s="64" t="s">
        <v>
114</v>
      </c>
      <c r="CW7" s="64" t="s">
        <v>
114</v>
      </c>
      <c r="CX7" s="64" t="s">
        <v>
112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151.5</v>
      </c>
      <c r="DF7" s="64">
        <f t="shared" si="16"/>
        <v>
137.6</v>
      </c>
      <c r="DG7" s="64">
        <f t="shared" si="16"/>
        <v>
112.5</v>
      </c>
      <c r="DH7" s="64">
        <f t="shared" si="16"/>
        <v>
119</v>
      </c>
      <c r="DI7" s="64">
        <f t="shared" si="16"/>
        <v>
145.19999999999999</v>
      </c>
      <c r="DJ7" s="61"/>
      <c r="DK7" s="64">
        <f>
DK8</f>
        <v>
143.4</v>
      </c>
      <c r="DL7" s="64">
        <f t="shared" ref="DL7:DT7" si="17">
DL8</f>
        <v>
143.4</v>
      </c>
      <c r="DM7" s="64">
        <f t="shared" si="17"/>
        <v>
147.5</v>
      </c>
      <c r="DN7" s="64">
        <f t="shared" si="17"/>
        <v>
149.5</v>
      </c>
      <c r="DO7" s="64">
        <f t="shared" si="17"/>
        <v>
136.69999999999999</v>
      </c>
      <c r="DP7" s="64">
        <f t="shared" si="17"/>
        <v>
168.2</v>
      </c>
      <c r="DQ7" s="64">
        <f t="shared" si="17"/>
        <v>
165.8</v>
      </c>
      <c r="DR7" s="64">
        <f t="shared" si="17"/>
        <v>
164.3</v>
      </c>
      <c r="DS7" s="64">
        <f t="shared" si="17"/>
        <v>
158</v>
      </c>
      <c r="DT7" s="64">
        <f t="shared" si="17"/>
        <v>
131</v>
      </c>
      <c r="DU7" s="61"/>
    </row>
    <row r="8" spans="1:125" s="66" customFormat="1" x14ac:dyDescent="0.2">
      <c r="A8" s="49"/>
      <c r="B8" s="67">
        <v>
2020</v>
      </c>
      <c r="C8" s="67">
        <v>
131113</v>
      </c>
      <c r="D8" s="67">
        <v>
47</v>
      </c>
      <c r="E8" s="67">
        <v>
14</v>
      </c>
      <c r="F8" s="67">
        <v>
0</v>
      </c>
      <c r="G8" s="67">
        <v>
1</v>
      </c>
      <c r="H8" s="67" t="s">
        <v>
115</v>
      </c>
      <c r="I8" s="67" t="s">
        <v>
116</v>
      </c>
      <c r="J8" s="67" t="s">
        <v>
117</v>
      </c>
      <c r="K8" s="67" t="s">
        <v>
118</v>
      </c>
      <c r="L8" s="67" t="s">
        <v>
119</v>
      </c>
      <c r="M8" s="67" t="s">
        <v>
120</v>
      </c>
      <c r="N8" s="67" t="s">
        <v>
121</v>
      </c>
      <c r="O8" s="68" t="s">
        <v>
122</v>
      </c>
      <c r="P8" s="69" t="s">
        <v>
123</v>
      </c>
      <c r="Q8" s="69" t="s">
        <v>
124</v>
      </c>
      <c r="R8" s="70">
        <v>
22</v>
      </c>
      <c r="S8" s="69" t="s">
        <v>
125</v>
      </c>
      <c r="T8" s="69" t="s">
        <v>
126</v>
      </c>
      <c r="U8" s="70">
        <v>
10895</v>
      </c>
      <c r="V8" s="70">
        <v>
297</v>
      </c>
      <c r="W8" s="70">
        <v>
400</v>
      </c>
      <c r="X8" s="69" t="s">
        <v>
127</v>
      </c>
      <c r="Y8" s="71">
        <v>
160.4</v>
      </c>
      <c r="Z8" s="71">
        <v>
100</v>
      </c>
      <c r="AA8" s="71">
        <v>
209.7</v>
      </c>
      <c r="AB8" s="71">
        <v>
137.69999999999999</v>
      </c>
      <c r="AC8" s="71">
        <v>
137.80000000000001</v>
      </c>
      <c r="AD8" s="71">
        <v>
142.1</v>
      </c>
      <c r="AE8" s="71">
        <v>
135.1</v>
      </c>
      <c r="AF8" s="71">
        <v>
153.30000000000001</v>
      </c>
      <c r="AG8" s="71">
        <v>
137.6</v>
      </c>
      <c r="AH8" s="71">
        <v>
127.8</v>
      </c>
      <c r="AI8" s="68">
        <v>
630.70000000000005</v>
      </c>
      <c r="AJ8" s="71">
        <v>
0</v>
      </c>
      <c r="AK8" s="71">
        <v>
25.6</v>
      </c>
      <c r="AL8" s="71">
        <v>
0</v>
      </c>
      <c r="AM8" s="71">
        <v>
0</v>
      </c>
      <c r="AN8" s="71">
        <v>
0</v>
      </c>
      <c r="AO8" s="71">
        <v>
4.5999999999999996</v>
      </c>
      <c r="AP8" s="71">
        <v>
4.5999999999999996</v>
      </c>
      <c r="AQ8" s="71">
        <v>
3.9</v>
      </c>
      <c r="AR8" s="71">
        <v>
4.2</v>
      </c>
      <c r="AS8" s="71">
        <v>
6.6</v>
      </c>
      <c r="AT8" s="68">
        <v>
8.6</v>
      </c>
      <c r="AU8" s="72">
        <v>
0</v>
      </c>
      <c r="AV8" s="72">
        <v>
111</v>
      </c>
      <c r="AW8" s="72">
        <v>
0</v>
      </c>
      <c r="AX8" s="72">
        <v>
0</v>
      </c>
      <c r="AY8" s="72">
        <v>
0</v>
      </c>
      <c r="AZ8" s="72">
        <v>
42</v>
      </c>
      <c r="BA8" s="72">
        <v>
45</v>
      </c>
      <c r="BB8" s="72">
        <v>
47</v>
      </c>
      <c r="BC8" s="72">
        <v>
46</v>
      </c>
      <c r="BD8" s="72">
        <v>
67</v>
      </c>
      <c r="BE8" s="72">
        <v>
2345</v>
      </c>
      <c r="BF8" s="71">
        <v>
37.700000000000003</v>
      </c>
      <c r="BG8" s="71">
        <v>
-34.5</v>
      </c>
      <c r="BH8" s="71">
        <v>
52.3</v>
      </c>
      <c r="BI8" s="71">
        <v>
27.4</v>
      </c>
      <c r="BJ8" s="71">
        <v>
27.5</v>
      </c>
      <c r="BK8" s="71">
        <v>
14.1</v>
      </c>
      <c r="BL8" s="71">
        <v>
5.4</v>
      </c>
      <c r="BM8" s="71">
        <v>
0.3</v>
      </c>
      <c r="BN8" s="71">
        <v>
-8.8000000000000007</v>
      </c>
      <c r="BO8" s="71">
        <v>
-26.1</v>
      </c>
      <c r="BP8" s="68">
        <v>
-65.900000000000006</v>
      </c>
      <c r="BQ8" s="72">
        <v>
41017</v>
      </c>
      <c r="BR8" s="72">
        <v>
-17223</v>
      </c>
      <c r="BS8" s="72">
        <v>
85530</v>
      </c>
      <c r="BT8" s="73">
        <v>
31511</v>
      </c>
      <c r="BU8" s="73">
        <v>
30927</v>
      </c>
      <c r="BV8" s="72">
        <v>
20639</v>
      </c>
      <c r="BW8" s="72">
        <v>
17398</v>
      </c>
      <c r="BX8" s="72">
        <v>
17894</v>
      </c>
      <c r="BY8" s="72">
        <v>
5568</v>
      </c>
      <c r="BZ8" s="72">
        <v>
2220</v>
      </c>
      <c r="CA8" s="70">
        <v>
3932</v>
      </c>
      <c r="CB8" s="71" t="s">
        <v>
119</v>
      </c>
      <c r="CC8" s="71" t="s">
        <v>
119</v>
      </c>
      <c r="CD8" s="71" t="s">
        <v>
119</v>
      </c>
      <c r="CE8" s="71" t="s">
        <v>
119</v>
      </c>
      <c r="CF8" s="71" t="s">
        <v>
119</v>
      </c>
      <c r="CG8" s="71" t="s">
        <v>
119</v>
      </c>
      <c r="CH8" s="71" t="s">
        <v>
119</v>
      </c>
      <c r="CI8" s="71" t="s">
        <v>
119</v>
      </c>
      <c r="CJ8" s="71" t="s">
        <v>
119</v>
      </c>
      <c r="CK8" s="71" t="s">
        <v>
119</v>
      </c>
      <c r="CL8" s="68" t="s">
        <v>
119</v>
      </c>
      <c r="CM8" s="70">
        <v>
821015</v>
      </c>
      <c r="CN8" s="70">
        <v>
948</v>
      </c>
      <c r="CO8" s="71" t="s">
        <v>
119</v>
      </c>
      <c r="CP8" s="71" t="s">
        <v>
119</v>
      </c>
      <c r="CQ8" s="71" t="s">
        <v>
119</v>
      </c>
      <c r="CR8" s="71" t="s">
        <v>
119</v>
      </c>
      <c r="CS8" s="71" t="s">
        <v>
119</v>
      </c>
      <c r="CT8" s="71" t="s">
        <v>
119</v>
      </c>
      <c r="CU8" s="71" t="s">
        <v>
119</v>
      </c>
      <c r="CV8" s="71" t="s">
        <v>
119</v>
      </c>
      <c r="CW8" s="71" t="s">
        <v>
119</v>
      </c>
      <c r="CX8" s="71" t="s">
        <v>
119</v>
      </c>
      <c r="CY8" s="68" t="s">
        <v>
119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151.5</v>
      </c>
      <c r="DF8" s="71">
        <v>
137.6</v>
      </c>
      <c r="DG8" s="71">
        <v>
112.5</v>
      </c>
      <c r="DH8" s="71">
        <v>
119</v>
      </c>
      <c r="DI8" s="71">
        <v>
145.19999999999999</v>
      </c>
      <c r="DJ8" s="68">
        <v>
183.4</v>
      </c>
      <c r="DK8" s="71">
        <v>
143.4</v>
      </c>
      <c r="DL8" s="71">
        <v>
143.4</v>
      </c>
      <c r="DM8" s="71">
        <v>
147.5</v>
      </c>
      <c r="DN8" s="71">
        <v>
149.5</v>
      </c>
      <c r="DO8" s="71">
        <v>
136.69999999999999</v>
      </c>
      <c r="DP8" s="71">
        <v>
168.2</v>
      </c>
      <c r="DQ8" s="71">
        <v>
165.8</v>
      </c>
      <c r="DR8" s="71">
        <v>
164.3</v>
      </c>
      <c r="DS8" s="71">
        <v>
158</v>
      </c>
      <c r="DT8" s="71">
        <v>
131</v>
      </c>
      <c r="DU8" s="68">
        <v>
164.2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
128</v>
      </c>
      <c r="C10" s="78" t="s">
        <v>
129</v>
      </c>
      <c r="D10" s="78" t="s">
        <v>
130</v>
      </c>
      <c r="E10" s="78" t="s">
        <v>
131</v>
      </c>
      <c r="F10" s="78" t="s">
        <v>
132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
52</v>
      </c>
      <c r="B11" s="79" t="str">
        <f>
IF(VALUE($B$6)=0,"",IF(VALUE($B$6)&gt;2022,"R"&amp;TEXT(VALUE($B$6)-2022,"00"),"H"&amp;VALUE($B$6)-1992))</f>
        <v>
H28</v>
      </c>
      <c r="C11" s="79" t="str">
        <f>
IF(VALUE($B$6)=0,"",IF(VALUE($B$6)&gt;2021,"R"&amp;TEXT(VALUE($B$6)-2021,"00"),"H"&amp;VALUE($B$6)-1991))</f>
        <v>
H29</v>
      </c>
      <c r="D11" s="79" t="str">
        <f>
IF(VALUE($B$6)=0,"",IF(VALUE($B$6)&gt;2020,"R"&amp;TEXT(VALUE($B$6)-2020,"00"),"H"&amp;VALUE($B$6)-1990))</f>
        <v>
H30</v>
      </c>
      <c r="E11" s="79" t="str">
        <f>
IF(VALUE($B$6)=0,"",IF(VALUE($B$6)&gt;2019,"R"&amp;TEXT(VALUE($B$6)-2019,"00"),"H"&amp;VALUE($B$6)-1989))</f>
        <v>
R01</v>
      </c>
      <c r="F11" s="79" t="str">
        <f>
IF(VALUE($B$6)=0,"",IF(VALUE($B$6)&gt;2018,"R"&amp;TEXT(VALUE($B$6)-2018,"00"),"H"&amp;VALUE($B$6)-1988))</f>
        <v>
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cp:lastPrinted>2022-01-21T02:35:20Z</cp:lastPrinted>
  <dcterms:created xsi:type="dcterms:W3CDTF">2021-12-17T06:01:19Z</dcterms:created>
  <dcterms:modified xsi:type="dcterms:W3CDTF">2022-02-16T07:23:06Z</dcterms:modified>
  <cp:category/>
</cp:coreProperties>
</file>