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\\10.226.61.9\zaiseichousa\05_地方公営企業\令和６年度\20250121_公営企業に係る経営比較分析表（令和５年度決算）の分析等について（依頼）\05_HP掲載\データまとめ\"/>
    </mc:Choice>
  </mc:AlternateContent>
  <xr:revisionPtr revIDLastSave="0" documentId="13_ncr:1_{D9D45FED-F1C4-4A11-B9ED-F983A3CC4793}" xr6:coauthVersionLast="47" xr6:coauthVersionMax="47" xr10:uidLastSave="{00000000-0000-0000-0000-000000000000}"/>
  <workbookProtection workbookAlgorithmName="SHA-512" workbookHashValue="TMpUEag0RM9IpVdhHwYr9muwxuMHS3UmIruwRAKR0CEVQ6UAojU6UIPLNEp8ENqCJ6Hi8u8NSVvpyKXd4AXwaQ==" workbookSaltValue="5U8y1WArjdctumK8+2D5SA==" workbookSpinCount="100000" lockStructure="1"/>
  <bookViews>
    <workbookView xWindow="-120" yWindow="-16320" windowWidth="29040" windowHeight="1572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5" l="1"/>
  <c r="BG30" i="4" s="1"/>
  <c r="DT7" i="5"/>
  <c r="MA32" i="4" s="1"/>
  <c r="DS7" i="5"/>
  <c r="LH32" i="4" s="1"/>
  <c r="DR7" i="5"/>
  <c r="KO32" i="4" s="1"/>
  <c r="DQ7" i="5"/>
  <c r="JV32" i="4" s="1"/>
  <c r="DP7" i="5"/>
  <c r="DO7" i="5"/>
  <c r="DN7" i="5"/>
  <c r="DM7" i="5"/>
  <c r="DL7" i="5"/>
  <c r="DK7" i="5"/>
  <c r="DI7" i="5"/>
  <c r="MI78" i="4" s="1"/>
  <c r="DH7" i="5"/>
  <c r="LT78" i="4" s="1"/>
  <c r="DG7" i="5"/>
  <c r="LE78" i="4" s="1"/>
  <c r="DF7" i="5"/>
  <c r="KP78" i="4" s="1"/>
  <c r="DE7" i="5"/>
  <c r="KA78" i="4" s="1"/>
  <c r="DD7" i="5"/>
  <c r="DC7" i="5"/>
  <c r="LT77" i="4" s="1"/>
  <c r="DB7" i="5"/>
  <c r="LE77" i="4" s="1"/>
  <c r="DA7" i="5"/>
  <c r="KP77" i="4" s="1"/>
  <c r="CZ7" i="5"/>
  <c r="KA77" i="4" s="1"/>
  <c r="CN7" i="5"/>
  <c r="CM7" i="5"/>
  <c r="CV67" i="4" s="1"/>
  <c r="BZ7" i="5"/>
  <c r="MA53" i="4" s="1"/>
  <c r="BY7" i="5"/>
  <c r="BX7" i="5"/>
  <c r="BW7" i="5"/>
  <c r="JV53" i="4" s="1"/>
  <c r="BV7" i="5"/>
  <c r="JC53" i="4" s="1"/>
  <c r="BU7" i="5"/>
  <c r="BT7" i="5"/>
  <c r="LH52" i="4" s="1"/>
  <c r="BS7" i="5"/>
  <c r="KO52" i="4" s="1"/>
  <c r="BR7" i="5"/>
  <c r="JV52" i="4" s="1"/>
  <c r="BQ7" i="5"/>
  <c r="BO7" i="5"/>
  <c r="BN7" i="5"/>
  <c r="BM7" i="5"/>
  <c r="FX53" i="4" s="1"/>
  <c r="BL7" i="5"/>
  <c r="BK7" i="5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BG52" i="4" s="1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GQ31" i="4" s="1"/>
  <c r="AL7" i="5"/>
  <c r="FX31" i="4" s="1"/>
  <c r="AK7" i="5"/>
  <c r="FE31" i="4" s="1"/>
  <c r="AJ7" i="5"/>
  <c r="EL31" i="4" s="1"/>
  <c r="AH7" i="5"/>
  <c r="CS32" i="4" s="1"/>
  <c r="AG7" i="5"/>
  <c r="AF7" i="5"/>
  <c r="AE7" i="5"/>
  <c r="AD7" i="5"/>
  <c r="U32" i="4" s="1"/>
  <c r="AC7" i="5"/>
  <c r="CS31" i="4" s="1"/>
  <c r="AB7" i="5"/>
  <c r="AA7" i="5"/>
  <c r="Z7" i="5"/>
  <c r="Y7" i="5"/>
  <c r="X7" i="5"/>
  <c r="W7" i="5"/>
  <c r="JQ10" i="4" s="1"/>
  <c r="V7" i="5"/>
  <c r="HX10" i="4" s="1"/>
  <c r="U7" i="5"/>
  <c r="LJ8" i="4" s="1"/>
  <c r="T7" i="5"/>
  <c r="JQ8" i="4" s="1"/>
  <c r="S7" i="5"/>
  <c r="HX8" i="4" s="1"/>
  <c r="R7" i="5"/>
  <c r="Q7" i="5"/>
  <c r="P7" i="5"/>
  <c r="O7" i="5"/>
  <c r="N7" i="5"/>
  <c r="FJ8" i="4" s="1"/>
  <c r="M7" i="5"/>
  <c r="DU8" i="4" s="1"/>
  <c r="L7" i="5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C88" i="4"/>
  <c r="IT78" i="4"/>
  <c r="IE78" i="4"/>
  <c r="HP78" i="4"/>
  <c r="HA78" i="4"/>
  <c r="GL78" i="4"/>
  <c r="BZ78" i="4"/>
  <c r="BK78" i="4"/>
  <c r="AV78" i="4"/>
  <c r="AG78" i="4"/>
  <c r="R78" i="4"/>
  <c r="MI77" i="4"/>
  <c r="IT77" i="4"/>
  <c r="IE77" i="4"/>
  <c r="HP77" i="4"/>
  <c r="HA77" i="4"/>
  <c r="GL77" i="4"/>
  <c r="BZ77" i="4"/>
  <c r="BK77" i="4"/>
  <c r="AV77" i="4"/>
  <c r="AG77" i="4"/>
  <c r="R77" i="4"/>
  <c r="LE76" i="4"/>
  <c r="HP76" i="4"/>
  <c r="CV76" i="4"/>
  <c r="LH53" i="4"/>
  <c r="KO53" i="4"/>
  <c r="HJ53" i="4"/>
  <c r="GQ53" i="4"/>
  <c r="FE53" i="4"/>
  <c r="EL53" i="4"/>
  <c r="CS53" i="4"/>
  <c r="BZ53" i="4"/>
  <c r="BG53" i="4"/>
  <c r="U53" i="4"/>
  <c r="MA52" i="4"/>
  <c r="JC52" i="4"/>
  <c r="HJ52" i="4"/>
  <c r="GQ52" i="4"/>
  <c r="FX52" i="4"/>
  <c r="FE52" i="4"/>
  <c r="EL52" i="4"/>
  <c r="CS52" i="4"/>
  <c r="BZ52" i="4"/>
  <c r="U52" i="4"/>
  <c r="KO51" i="4"/>
  <c r="FX51" i="4"/>
  <c r="BG51" i="4"/>
  <c r="JC32" i="4"/>
  <c r="HJ32" i="4"/>
  <c r="FE32" i="4"/>
  <c r="EL32" i="4"/>
  <c r="BZ32" i="4"/>
  <c r="BG32" i="4"/>
  <c r="AN32" i="4"/>
  <c r="MA31" i="4"/>
  <c r="LH31" i="4"/>
  <c r="KO31" i="4"/>
  <c r="JV31" i="4"/>
  <c r="JC31" i="4"/>
  <c r="HJ31" i="4"/>
  <c r="BZ31" i="4"/>
  <c r="BG31" i="4"/>
  <c r="AN31" i="4"/>
  <c r="U31" i="4"/>
  <c r="KO30" i="4"/>
  <c r="FX30" i="4"/>
  <c r="LJ10" i="4"/>
  <c r="DU10" i="4"/>
  <c r="CF10" i="4"/>
  <c r="B10" i="4"/>
  <c r="CF8" i="4"/>
  <c r="AV76" i="4" l="1"/>
  <c r="C11" i="5"/>
  <c r="MI76" i="4"/>
  <c r="HJ51" i="4"/>
  <c r="MA30" i="4"/>
  <c r="IT76" i="4"/>
  <c r="CS51" i="4"/>
  <c r="HJ30" i="4"/>
  <c r="CS30" i="4"/>
  <c r="BZ76" i="4"/>
  <c r="MA51" i="4"/>
  <c r="E11" i="5"/>
  <c r="B11" i="5"/>
  <c r="HA76" i="4" l="1"/>
  <c r="KP76" i="4"/>
  <c r="JV30" i="4"/>
  <c r="FE51" i="4"/>
  <c r="JV51" i="4"/>
  <c r="AG76" i="4"/>
  <c r="AN51" i="4"/>
  <c r="FE30" i="4"/>
  <c r="AN30" i="4"/>
  <c r="KA76" i="4"/>
  <c r="EL51" i="4"/>
  <c r="JC30" i="4"/>
  <c r="GL76" i="4"/>
  <c r="U51" i="4"/>
  <c r="EL30" i="4"/>
  <c r="U30" i="4"/>
  <c r="R76" i="4"/>
  <c r="JC51" i="4"/>
  <c r="BK76" i="4"/>
  <c r="LH51" i="4"/>
  <c r="LT76" i="4"/>
  <c r="GQ51" i="4"/>
  <c r="LH30" i="4"/>
  <c r="IE76" i="4"/>
  <c r="BZ51" i="4"/>
  <c r="GQ30" i="4"/>
  <c r="BZ30" i="4"/>
</calcChain>
</file>

<file path=xl/sharedStrings.xml><?xml version="1.0" encoding="utf-8"?>
<sst xmlns="http://schemas.openxmlformats.org/spreadsheetml/2006/main" count="278" uniqueCount="135">
  <si>
    <t>経営比較分析表（令和5年度決算）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</si>
  <si>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</si>
  <si>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</si>
  <si>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</si>
  <si>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</si>
  <si>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</si>
  <si>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</si>
  <si>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</si>
  <si>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</si>
  <si>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</si>
  <si>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</si>
  <si>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</si>
  <si>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</si>
  <si>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</si>
  <si>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</si>
  <si>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</si>
  <si>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</si>
  <si>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</si>
  <si>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</si>
  <si>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</si>
  <si>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</si>
  <si>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</si>
  <si>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</si>
  <si>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</si>
  <si>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</si>
  <si>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</si>
  <si>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</si>
  <si>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</si>
  <si>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</si>
  <si>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</si>
  <si>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</si>
  <si>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</si>
  <si>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</si>
  <si>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</si>
  <si>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</si>
  <si>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</si>
  <si>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</si>
  <si>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</si>
  <si>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</si>
  <si>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</si>
  <si>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</si>
  <si>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</si>
  <si>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</si>
  <si>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</si>
  <si>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</si>
  <si>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</si>
  <si>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</si>
  <si>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</si>
  <si>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</si>
  <si>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</si>
  <si>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</si>
  <si>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</si>
  <si>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</si>
  <si>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</si>
  <si>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</si>
  <si>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</si>
  <si>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</si>
  <si>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</si>
  <si>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</si>
  <si>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</si>
  <si>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</si>
  <si>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</si>
  <si>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</si>
  <si>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</si>
  <si>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</si>
  <si>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</si>
  <si>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</si>
  <si>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</si>
  <si>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</si>
  <si>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</si>
  <si>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</si>
  <si>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</si>
  <si>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</si>
  <si>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</si>
  <si>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</si>
  <si>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</si>
  <si>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</si>
  <si>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</si>
  <si>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</si>
  <si>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</si>
  <si>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</si>
  <si>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</si>
  <si>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</si>
  <si>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</si>
  <si>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</si>
  <si>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</si>
  <si>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</si>
  <si>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</si>
  <si>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</si>
  <si>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</si>
  <si>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</si>
  <si>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</si>
  <si>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</si>
  <si>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</si>
  <si>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</si>
  <si>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</si>
  <si>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</si>
  <si>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</si>
  <si>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</si>
  <si>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</si>
  <si>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</si>
  <si>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</si>
  <si>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</si>
  <si>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</si>
  <si>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</si>
  <si>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当該値(N-2)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</si>
  <si>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</si>
  <si>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</si>
  <si>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</si>
  <si>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</si>
  <si>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</si>
  <si>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</si>
  <si>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</si>
  <si>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東京都　葛飾区</t>
  </si>
  <si>
    <t>新小岩北駐車場</t>
  </si>
  <si>
    <t>法非適用</t>
  </si>
  <si>
    <t>駐車場整備事業</t>
  </si>
  <si>
    <t>-</t>
  </si>
  <si>
    <t>Ａ３Ｂ１</t>
  </si>
  <si>
    <t>非設置</t>
  </si>
  <si>
    <t>該当数値なし</t>
  </si>
  <si>
    <t>その他駐車場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</si>
  <si>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</si>
  <si>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</si>
  <si>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</si>
  <si>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</si>
  <si>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</si>
  <si>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</si>
  <si>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</si>
  <si>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</si>
  <si>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</si>
  <si>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①「収益的収支比率」は、収支の上昇により前年度を上回っている、引き続き100％を超える水準で推移しており、健全な状況である。
④「売上高ＧＯＰ比率」は、前年度を上回り、平均値も上回っている。
⑤「ＥＢＩＴＤＡ」は、平均値を下回るが、前年
度と比すると改善傾向にあるといえる。</t>
    <rPh sb="15" eb="17">
      <t>ジョウショウ</t>
    </rPh>
    <rPh sb="24" eb="26">
      <t>ウワマワ</t>
    </rPh>
    <rPh sb="31" eb="32">
      <t>ヒ</t>
    </rPh>
    <rPh sb="33" eb="34">
      <t>ツヅ</t>
    </rPh>
    <rPh sb="43" eb="45">
      <t>スイジュン</t>
    </rPh>
    <phoneticPr fontId="5"/>
  </si>
  <si>
    <t>公共駐車場用地として東京都より取得したものである。</t>
    <phoneticPr fontId="5"/>
  </si>
  <si>
    <t>「稼働率」は前年度と同水準で推移している。引き続き、指定管理者のノウハウを活かした運営を行い、稼働率の向上を図る。</t>
    <phoneticPr fontId="5"/>
  </si>
  <si>
    <t>本駐車場は自動二輪車専用の施設であり、ＪＲ新小岩駅に近接し、指定管理者制度を導入している。
収益的収支比率などの各指標の通り、平成25年度以降、経営状況は健全な状態である。引き続き、指定管理者のノウハウを活かした運営を行い、稼働率等の向上を図る。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</si>
</sst>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190.9</c:v>
                </c:pt>
                <c:pt idx="1">
                  <c:v>177.3</c:v>
                </c:pt>
                <c:pt idx="2">
                  <c:v>205.6</c:v>
                </c:pt>
                <c:pt idx="3">
                  <c:v>196.1</c:v>
                </c:pt>
                <c:pt idx="4">
                  <c:v>207.8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E7-4812-99DC-AD5F8449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754.2</c:v>
                </c:pt>
                <c:pt idx="1">
                  <c:v>383.4</c:v>
                </c:pt>
                <c:pt idx="2">
                  <c:v>338.4</c:v>
                </c:pt>
                <c:pt idx="3">
                  <c:v>1268.9000000000001</c:v>
                </c:pt>
                <c:pt idx="4">
                  <c:v>2085.8000000000002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7-4812-99DC-AD5F84498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BB-4E00-8F77-6D5F98A4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54.4</c:v>
                </c:pt>
                <c:pt idx="1">
                  <c:v>70.3</c:v>
                </c:pt>
                <c:pt idx="2">
                  <c:v>70</c:v>
                </c:pt>
                <c:pt idx="3">
                  <c:v>47.6</c:v>
                </c:pt>
                <c:pt idx="4">
                  <c:v>36.1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B-4E00-8F77-6D5F98A48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1CB2-40DC-A6F4-4429C787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B2-40DC-A6F4-4429C787FB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EE4-4ED4-88BC-3F0A2868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4-4ED4-88BC-3F0A28681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E3-4BE2-87A2-04A209DB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2</c:v>
                </c:pt>
                <c:pt idx="1">
                  <c:v>10.199999999999999</c:v>
                </c:pt>
                <c:pt idx="2">
                  <c:v>5.0999999999999996</c:v>
                </c:pt>
                <c:pt idx="3">
                  <c:v>1.9</c:v>
                </c:pt>
                <c:pt idx="4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E3-4BE2-87A2-04A209DB0A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4D-4D22-8241-4ED865A33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15</c:v>
                </c:pt>
                <c:pt idx="1">
                  <c:v>407</c:v>
                </c:pt>
                <c:pt idx="2">
                  <c:v>166</c:v>
                </c:pt>
                <c:pt idx="3">
                  <c:v>18</c:v>
                </c:pt>
                <c:pt idx="4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D-4D22-8241-4ED865A33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84.2</c:v>
                </c:pt>
                <c:pt idx="1">
                  <c:v>75.400000000000006</c:v>
                </c:pt>
                <c:pt idx="2">
                  <c:v>89.5</c:v>
                </c:pt>
                <c:pt idx="3">
                  <c:v>84.2</c:v>
                </c:pt>
                <c:pt idx="4">
                  <c:v>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4C-4B96-B32F-EA9B1FAE0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295.5</c:v>
                </c:pt>
                <c:pt idx="1">
                  <c:v>224.4</c:v>
                </c:pt>
                <c:pt idx="2">
                  <c:v>251.9</c:v>
                </c:pt>
                <c:pt idx="3">
                  <c:v>291.5</c:v>
                </c:pt>
                <c:pt idx="4">
                  <c:v>314.89999999999998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4C-4B96-B32F-EA9B1FAE0C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47.6</c:v>
                </c:pt>
                <c:pt idx="1">
                  <c:v>43.6</c:v>
                </c:pt>
                <c:pt idx="2">
                  <c:v>51.4</c:v>
                </c:pt>
                <c:pt idx="3">
                  <c:v>49</c:v>
                </c:pt>
                <c:pt idx="4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1F-4242-AB81-A6D58C19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33.6</c:v>
                </c:pt>
                <c:pt idx="1">
                  <c:v>-122.5</c:v>
                </c:pt>
                <c:pt idx="2">
                  <c:v>8.5</c:v>
                </c:pt>
                <c:pt idx="3">
                  <c:v>26.6</c:v>
                </c:pt>
                <c:pt idx="4">
                  <c:v>36.5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1F-4242-AB81-A6D58C194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4648</c:v>
                </c:pt>
                <c:pt idx="1">
                  <c:v>4068</c:v>
                </c:pt>
                <c:pt idx="2">
                  <c:v>5599</c:v>
                </c:pt>
                <c:pt idx="3">
                  <c:v>5189</c:v>
                </c:pt>
                <c:pt idx="4">
                  <c:v>5734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D-4742-AFA0-18C828E04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7940</c:v>
                </c:pt>
                <c:pt idx="1">
                  <c:v>2576</c:v>
                </c:pt>
                <c:pt idx="2">
                  <c:v>4153</c:v>
                </c:pt>
                <c:pt idx="3">
                  <c:v>6140</c:v>
                </c:pt>
                <c:pt idx="4">
                  <c:v>9395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742-AFA0-18C828E04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【12,639】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【1,905.8】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【79.0】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【210.9】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【△55.6】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640625" defaultRowHeight="13.2" x14ac:dyDescent="0.2"/>
  <cols>
    <col min="1" max="1" width="2.6640625" customWidth="1"/>
    <col min="2" max="2" width="0.88671875" customWidth="1"/>
    <col min="3" max="244" width="0.6640625" customWidth="1"/>
    <col min="245" max="245" width="0.88671875" customWidth="1"/>
    <col min="246" max="366" width="0.6640625" customWidth="1"/>
    <col min="368" max="382" width="3.109375" customWidth="1"/>
  </cols>
  <sheetData>
    <row r="1" spans="1:382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2">
      <c r="A6" s="2"/>
      <c r="B6" s="67" t="str">
        <f>データ!H6&amp;"　"&amp;データ!I6</f>
        <v>東京都葛飾区　新小岩北駐車場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2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2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駅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477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2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2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121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13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57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100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2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2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2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2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2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2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2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2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2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2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2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2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2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2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2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2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2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R01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R02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R03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R04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R05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R01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R02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R03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R04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R05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R01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R02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R03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R04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R05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2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190.9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177.3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205.6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196.1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207.8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84.2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75.400000000000006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89.5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84.2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93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2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754.2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383.4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338.4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1268.9000000000001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2085.8000000000002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2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10.199999999999999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5.0999999999999996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1.9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3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295.5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224.4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251.9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291.5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314.89999999999998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132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2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2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2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2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2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2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2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2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2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2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2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2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2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2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2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2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2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133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2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2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R01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R02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R03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R04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R05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R01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R02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R03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R04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R05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R01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R02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R03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R04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R05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2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47.6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43.6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51.4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49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51.9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4648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4068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5599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5189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5734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2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407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166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18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18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33.6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-122.5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8.5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26.6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36.5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7940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2576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4153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6140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9395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2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2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2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2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2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2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2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2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2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2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2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2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2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134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2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60579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2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2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2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2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2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2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2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2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2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R01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R02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R03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R04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R05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R01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R02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R03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R04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R05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R01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R02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R03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R04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R05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2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2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54.4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70.3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70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47.6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36.1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2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2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2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2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2">
      <c r="C83" s="2"/>
      <c r="BH83" s="2"/>
      <c r="GN83" s="2"/>
      <c r="IT83" s="2"/>
      <c r="KY83" s="2"/>
    </row>
    <row r="84" spans="1:382" x14ac:dyDescent="0.2">
      <c r="C84" s="2"/>
      <c r="BH84" s="2"/>
      <c r="GN84" s="2"/>
      <c r="IT84" s="2"/>
      <c r="KY84" s="2"/>
    </row>
    <row r="86" spans="1:382" hidden="1" x14ac:dyDescent="0.2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2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2">
      <c r="B88" s="33" t="str">
        <f>データ!AI6</f>
        <v>【1,905.8】</v>
      </c>
      <c r="C88" s="34" t="str">
        <f>データ!AT6</f>
        <v>【3.9】</v>
      </c>
      <c r="D88" s="34" t="str">
        <f>データ!BE6</f>
        <v>【127】</v>
      </c>
      <c r="E88" s="34" t="str">
        <f>データ!DU6</f>
        <v>【210.9】</v>
      </c>
      <c r="F88" s="34" t="str">
        <f>データ!BP6</f>
        <v>【△55.6】</v>
      </c>
      <c r="G88" s="34" t="str">
        <f>データ!CA6</f>
        <v>【12,639】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【79.0】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FoABd5rPQ4M+yOwEkakrcr68XR8nRYBw/t+NSEkSaSSRB6zRzs5PhUP48v6Y59O/DHW//EqmGB5s1WVOBK7q5Q==" saltValue="1AVtsJwW78SB18ICIo0pAQ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2" x14ac:dyDescent="0.2"/>
  <cols>
    <col min="1" max="1" width="14.6640625" customWidth="1"/>
    <col min="2" max="90" width="11.88671875" customWidth="1"/>
    <col min="91" max="92" width="15.44140625" customWidth="1"/>
    <col min="93" max="125" width="11.88671875" customWidth="1"/>
  </cols>
  <sheetData>
    <row r="1" spans="1:125" x14ac:dyDescent="0.2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2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2" customHeight="1" x14ac:dyDescent="0.2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2">
      <c r="A4" s="37" t="s">
        <v>62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63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64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65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66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67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68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69</v>
      </c>
      <c r="CN4" s="144" t="s">
        <v>70</v>
      </c>
      <c r="CO4" s="135" t="s">
        <v>71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72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73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2">
      <c r="A5" s="37" t="s">
        <v>74</v>
      </c>
      <c r="B5" s="46"/>
      <c r="C5" s="46"/>
      <c r="D5" s="46"/>
      <c r="E5" s="46"/>
      <c r="F5" s="46"/>
      <c r="G5" s="46"/>
      <c r="H5" s="47" t="s">
        <v>75</v>
      </c>
      <c r="I5" s="47" t="s">
        <v>76</v>
      </c>
      <c r="J5" s="47" t="s">
        <v>77</v>
      </c>
      <c r="K5" s="47" t="s">
        <v>78</v>
      </c>
      <c r="L5" s="47" t="s">
        <v>79</v>
      </c>
      <c r="M5" s="47" t="s">
        <v>4</v>
      </c>
      <c r="N5" s="47" t="s">
        <v>5</v>
      </c>
      <c r="O5" s="47" t="s">
        <v>80</v>
      </c>
      <c r="P5" s="47" t="s">
        <v>13</v>
      </c>
      <c r="Q5" s="47" t="s">
        <v>81</v>
      </c>
      <c r="R5" s="47" t="s">
        <v>82</v>
      </c>
      <c r="S5" s="47" t="s">
        <v>83</v>
      </c>
      <c r="T5" s="47" t="s">
        <v>84</v>
      </c>
      <c r="U5" s="47" t="s">
        <v>85</v>
      </c>
      <c r="V5" s="47" t="s">
        <v>86</v>
      </c>
      <c r="W5" s="47" t="s">
        <v>87</v>
      </c>
      <c r="X5" s="47" t="s">
        <v>88</v>
      </c>
      <c r="Y5" s="47" t="s">
        <v>89</v>
      </c>
      <c r="Z5" s="47" t="s">
        <v>90</v>
      </c>
      <c r="AA5" s="47" t="s">
        <v>91</v>
      </c>
      <c r="AB5" s="47" t="s">
        <v>92</v>
      </c>
      <c r="AC5" s="47" t="s">
        <v>93</v>
      </c>
      <c r="AD5" s="47" t="s">
        <v>94</v>
      </c>
      <c r="AE5" s="47" t="s">
        <v>95</v>
      </c>
      <c r="AF5" s="47" t="s">
        <v>96</v>
      </c>
      <c r="AG5" s="47" t="s">
        <v>97</v>
      </c>
      <c r="AH5" s="47" t="s">
        <v>98</v>
      </c>
      <c r="AI5" s="47" t="s">
        <v>99</v>
      </c>
      <c r="AJ5" s="47" t="s">
        <v>100</v>
      </c>
      <c r="AK5" s="47" t="s">
        <v>90</v>
      </c>
      <c r="AL5" s="47" t="s">
        <v>101</v>
      </c>
      <c r="AM5" s="47" t="s">
        <v>102</v>
      </c>
      <c r="AN5" s="47" t="s">
        <v>103</v>
      </c>
      <c r="AO5" s="47" t="s">
        <v>94</v>
      </c>
      <c r="AP5" s="47" t="s">
        <v>95</v>
      </c>
      <c r="AQ5" s="47" t="s">
        <v>96</v>
      </c>
      <c r="AR5" s="47" t="s">
        <v>97</v>
      </c>
      <c r="AS5" s="47" t="s">
        <v>98</v>
      </c>
      <c r="AT5" s="47" t="s">
        <v>99</v>
      </c>
      <c r="AU5" s="47" t="s">
        <v>89</v>
      </c>
      <c r="AV5" s="47" t="s">
        <v>90</v>
      </c>
      <c r="AW5" s="47" t="s">
        <v>91</v>
      </c>
      <c r="AX5" s="47" t="s">
        <v>102</v>
      </c>
      <c r="AY5" s="47" t="s">
        <v>103</v>
      </c>
      <c r="AZ5" s="47" t="s">
        <v>94</v>
      </c>
      <c r="BA5" s="47" t="s">
        <v>95</v>
      </c>
      <c r="BB5" s="47" t="s">
        <v>96</v>
      </c>
      <c r="BC5" s="47" t="s">
        <v>97</v>
      </c>
      <c r="BD5" s="47" t="s">
        <v>98</v>
      </c>
      <c r="BE5" s="47" t="s">
        <v>99</v>
      </c>
      <c r="BF5" s="47" t="s">
        <v>89</v>
      </c>
      <c r="BG5" s="47" t="s">
        <v>90</v>
      </c>
      <c r="BH5" s="47" t="s">
        <v>91</v>
      </c>
      <c r="BI5" s="47" t="s">
        <v>92</v>
      </c>
      <c r="BJ5" s="47" t="s">
        <v>103</v>
      </c>
      <c r="BK5" s="47" t="s">
        <v>94</v>
      </c>
      <c r="BL5" s="47" t="s">
        <v>95</v>
      </c>
      <c r="BM5" s="47" t="s">
        <v>96</v>
      </c>
      <c r="BN5" s="47" t="s">
        <v>97</v>
      </c>
      <c r="BO5" s="47" t="s">
        <v>98</v>
      </c>
      <c r="BP5" s="47" t="s">
        <v>99</v>
      </c>
      <c r="BQ5" s="47" t="s">
        <v>104</v>
      </c>
      <c r="BR5" s="47" t="s">
        <v>90</v>
      </c>
      <c r="BS5" s="47" t="s">
        <v>105</v>
      </c>
      <c r="BT5" s="47" t="s">
        <v>106</v>
      </c>
      <c r="BU5" s="47" t="s">
        <v>103</v>
      </c>
      <c r="BV5" s="47" t="s">
        <v>94</v>
      </c>
      <c r="BW5" s="47" t="s">
        <v>95</v>
      </c>
      <c r="BX5" s="47" t="s">
        <v>96</v>
      </c>
      <c r="BY5" s="47" t="s">
        <v>97</v>
      </c>
      <c r="BZ5" s="47" t="s">
        <v>98</v>
      </c>
      <c r="CA5" s="47" t="s">
        <v>99</v>
      </c>
      <c r="CB5" s="47" t="s">
        <v>89</v>
      </c>
      <c r="CC5" s="47" t="s">
        <v>107</v>
      </c>
      <c r="CD5" s="47" t="s">
        <v>91</v>
      </c>
      <c r="CE5" s="47" t="s">
        <v>106</v>
      </c>
      <c r="CF5" s="47" t="s">
        <v>108</v>
      </c>
      <c r="CG5" s="47" t="s">
        <v>94</v>
      </c>
      <c r="CH5" s="47" t="s">
        <v>95</v>
      </c>
      <c r="CI5" s="47" t="s">
        <v>96</v>
      </c>
      <c r="CJ5" s="47" t="s">
        <v>97</v>
      </c>
      <c r="CK5" s="47" t="s">
        <v>98</v>
      </c>
      <c r="CL5" s="47" t="s">
        <v>99</v>
      </c>
      <c r="CM5" s="145"/>
      <c r="CN5" s="145"/>
      <c r="CO5" s="47" t="s">
        <v>89</v>
      </c>
      <c r="CP5" s="47" t="s">
        <v>90</v>
      </c>
      <c r="CQ5" s="47" t="s">
        <v>91</v>
      </c>
      <c r="CR5" s="47" t="s">
        <v>102</v>
      </c>
      <c r="CS5" s="47" t="s">
        <v>93</v>
      </c>
      <c r="CT5" s="47" t="s">
        <v>94</v>
      </c>
      <c r="CU5" s="47" t="s">
        <v>95</v>
      </c>
      <c r="CV5" s="47" t="s">
        <v>96</v>
      </c>
      <c r="CW5" s="47" t="s">
        <v>97</v>
      </c>
      <c r="CX5" s="47" t="s">
        <v>98</v>
      </c>
      <c r="CY5" s="47" t="s">
        <v>99</v>
      </c>
      <c r="CZ5" s="47" t="s">
        <v>89</v>
      </c>
      <c r="DA5" s="47" t="s">
        <v>90</v>
      </c>
      <c r="DB5" s="47" t="s">
        <v>91</v>
      </c>
      <c r="DC5" s="47" t="s">
        <v>92</v>
      </c>
      <c r="DD5" s="47" t="s">
        <v>103</v>
      </c>
      <c r="DE5" s="47" t="s">
        <v>94</v>
      </c>
      <c r="DF5" s="47" t="s">
        <v>95</v>
      </c>
      <c r="DG5" s="47" t="s">
        <v>96</v>
      </c>
      <c r="DH5" s="47" t="s">
        <v>97</v>
      </c>
      <c r="DI5" s="47" t="s">
        <v>98</v>
      </c>
      <c r="DJ5" s="47" t="s">
        <v>35</v>
      </c>
      <c r="DK5" s="47" t="s">
        <v>89</v>
      </c>
      <c r="DL5" s="47" t="s">
        <v>107</v>
      </c>
      <c r="DM5" s="47" t="s">
        <v>91</v>
      </c>
      <c r="DN5" s="47" t="s">
        <v>102</v>
      </c>
      <c r="DO5" s="47" t="s">
        <v>103</v>
      </c>
      <c r="DP5" s="47" t="s">
        <v>94</v>
      </c>
      <c r="DQ5" s="47" t="s">
        <v>95</v>
      </c>
      <c r="DR5" s="47" t="s">
        <v>96</v>
      </c>
      <c r="DS5" s="47" t="s">
        <v>97</v>
      </c>
      <c r="DT5" s="47" t="s">
        <v>98</v>
      </c>
      <c r="DU5" s="47" t="s">
        <v>99</v>
      </c>
    </row>
    <row r="6" spans="1:125" s="54" customFormat="1" x14ac:dyDescent="0.2">
      <c r="A6" s="37" t="s">
        <v>109</v>
      </c>
      <c r="B6" s="48">
        <f>B8</f>
        <v>2023</v>
      </c>
      <c r="C6" s="48">
        <f t="shared" ref="C6:X6" si="1">C8</f>
        <v>131229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9</v>
      </c>
      <c r="H6" s="48" t="str">
        <f>SUBSTITUTE(H8,"　","")</f>
        <v>東京都葛飾区</v>
      </c>
      <c r="I6" s="48" t="str">
        <f t="shared" si="1"/>
        <v>新小岩北駐車場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13</v>
      </c>
      <c r="S6" s="50" t="str">
        <f t="shared" si="1"/>
        <v>駅</v>
      </c>
      <c r="T6" s="50" t="str">
        <f t="shared" si="1"/>
        <v>無</v>
      </c>
      <c r="U6" s="51">
        <f t="shared" si="1"/>
        <v>477</v>
      </c>
      <c r="V6" s="51">
        <f t="shared" si="1"/>
        <v>57</v>
      </c>
      <c r="W6" s="51">
        <f t="shared" si="1"/>
        <v>100</v>
      </c>
      <c r="X6" s="50" t="str">
        <f t="shared" si="1"/>
        <v>利用料金制</v>
      </c>
      <c r="Y6" s="52">
        <f>IF(Y8="-",NA(),Y8)</f>
        <v>190.9</v>
      </c>
      <c r="Z6" s="52">
        <f t="shared" ref="Z6:AH6" si="2">IF(Z8="-",NA(),Z8)</f>
        <v>177.3</v>
      </c>
      <c r="AA6" s="52">
        <f t="shared" si="2"/>
        <v>205.6</v>
      </c>
      <c r="AB6" s="52">
        <f t="shared" si="2"/>
        <v>196.1</v>
      </c>
      <c r="AC6" s="52">
        <f t="shared" si="2"/>
        <v>207.8</v>
      </c>
      <c r="AD6" s="52">
        <f t="shared" si="2"/>
        <v>754.2</v>
      </c>
      <c r="AE6" s="52">
        <f t="shared" si="2"/>
        <v>383.4</v>
      </c>
      <c r="AF6" s="52">
        <f t="shared" si="2"/>
        <v>338.4</v>
      </c>
      <c r="AG6" s="52">
        <f t="shared" si="2"/>
        <v>1268.9000000000001</v>
      </c>
      <c r="AH6" s="52">
        <f t="shared" si="2"/>
        <v>2085.8000000000002</v>
      </c>
      <c r="AI6" s="49" t="str">
        <f>IF(AI8="-","",IF(AI8="-","【-】","【"&amp;SUBSTITUTE(TEXT(AI8,"#,##0.0"),"-","△")&amp;"】"))</f>
        <v>【1,905.8】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2</v>
      </c>
      <c r="AP6" s="52">
        <f t="shared" si="3"/>
        <v>10.199999999999999</v>
      </c>
      <c r="AQ6" s="52">
        <f t="shared" si="3"/>
        <v>5.0999999999999996</v>
      </c>
      <c r="AR6" s="52">
        <f t="shared" si="3"/>
        <v>1.9</v>
      </c>
      <c r="AS6" s="52">
        <f t="shared" si="3"/>
        <v>3</v>
      </c>
      <c r="AT6" s="49" t="str">
        <f>IF(AT8="-","",IF(AT8="-","【-】","【"&amp;SUBSTITUTE(TEXT(AT8,"#,##0.0"),"-","△")&amp;"】"))</f>
        <v>【3.9】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15</v>
      </c>
      <c r="BA6" s="53">
        <f t="shared" si="4"/>
        <v>407</v>
      </c>
      <c r="BB6" s="53">
        <f t="shared" si="4"/>
        <v>166</v>
      </c>
      <c r="BC6" s="53">
        <f t="shared" si="4"/>
        <v>18</v>
      </c>
      <c r="BD6" s="53">
        <f t="shared" si="4"/>
        <v>18</v>
      </c>
      <c r="BE6" s="51" t="str">
        <f>IF(BE8="-","",IF(BE8="-","【-】","【"&amp;SUBSTITUTE(TEXT(BE8,"#,##0"),"-","△")&amp;"】"))</f>
        <v>【127】</v>
      </c>
      <c r="BF6" s="52">
        <f>IF(BF8="-",NA(),BF8)</f>
        <v>47.6</v>
      </c>
      <c r="BG6" s="52">
        <f t="shared" ref="BG6:BO6" si="5">IF(BG8="-",NA(),BG8)</f>
        <v>43.6</v>
      </c>
      <c r="BH6" s="52">
        <f t="shared" si="5"/>
        <v>51.4</v>
      </c>
      <c r="BI6" s="52">
        <f t="shared" si="5"/>
        <v>49</v>
      </c>
      <c r="BJ6" s="52">
        <f t="shared" si="5"/>
        <v>51.9</v>
      </c>
      <c r="BK6" s="52">
        <f t="shared" si="5"/>
        <v>33.6</v>
      </c>
      <c r="BL6" s="52">
        <f t="shared" si="5"/>
        <v>-122.5</v>
      </c>
      <c r="BM6" s="52">
        <f t="shared" si="5"/>
        <v>8.5</v>
      </c>
      <c r="BN6" s="52">
        <f t="shared" si="5"/>
        <v>26.6</v>
      </c>
      <c r="BO6" s="52">
        <f t="shared" si="5"/>
        <v>36.5</v>
      </c>
      <c r="BP6" s="49" t="str">
        <f>IF(BP8="-","",IF(BP8="-","【-】","【"&amp;SUBSTITUTE(TEXT(BP8,"#,##0.0"),"-","△")&amp;"】"))</f>
        <v>【△55.6】</v>
      </c>
      <c r="BQ6" s="53">
        <f>IF(BQ8="-",NA(),BQ8)</f>
        <v>4648</v>
      </c>
      <c r="BR6" s="53">
        <f t="shared" ref="BR6:BZ6" si="6">IF(BR8="-",NA(),BR8)</f>
        <v>4068</v>
      </c>
      <c r="BS6" s="53">
        <f t="shared" si="6"/>
        <v>5599</v>
      </c>
      <c r="BT6" s="53">
        <f t="shared" si="6"/>
        <v>5189</v>
      </c>
      <c r="BU6" s="53">
        <f t="shared" si="6"/>
        <v>5734</v>
      </c>
      <c r="BV6" s="53">
        <f t="shared" si="6"/>
        <v>7940</v>
      </c>
      <c r="BW6" s="53">
        <f t="shared" si="6"/>
        <v>2576</v>
      </c>
      <c r="BX6" s="53">
        <f t="shared" si="6"/>
        <v>4153</v>
      </c>
      <c r="BY6" s="53">
        <f t="shared" si="6"/>
        <v>6140</v>
      </c>
      <c r="BZ6" s="53">
        <f t="shared" si="6"/>
        <v>9395</v>
      </c>
      <c r="CA6" s="51" t="str">
        <f>IF(CA8="-","",IF(CA8="-","【-】","【"&amp;SUBSTITUTE(TEXT(CA8,"#,##0"),"-","△")&amp;"】"))</f>
        <v>【12,639】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110</v>
      </c>
      <c r="CM6" s="51">
        <f t="shared" ref="CM6:CN6" si="7">CM8</f>
        <v>60579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110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54.4</v>
      </c>
      <c r="DF6" s="52">
        <f t="shared" si="8"/>
        <v>70.3</v>
      </c>
      <c r="DG6" s="52">
        <f t="shared" si="8"/>
        <v>70</v>
      </c>
      <c r="DH6" s="52">
        <f t="shared" si="8"/>
        <v>47.6</v>
      </c>
      <c r="DI6" s="52">
        <f t="shared" si="8"/>
        <v>36.1</v>
      </c>
      <c r="DJ6" s="49" t="str">
        <f>IF(DJ8="-","",IF(DJ8="-","【-】","【"&amp;SUBSTITUTE(TEXT(DJ8,"#,##0.0"),"-","△")&amp;"】"))</f>
        <v>【79.0】</v>
      </c>
      <c r="DK6" s="52">
        <f>IF(DK8="-",NA(),DK8)</f>
        <v>84.2</v>
      </c>
      <c r="DL6" s="52">
        <f t="shared" ref="DL6:DT6" si="9">IF(DL8="-",NA(),DL8)</f>
        <v>75.400000000000006</v>
      </c>
      <c r="DM6" s="52">
        <f t="shared" si="9"/>
        <v>89.5</v>
      </c>
      <c r="DN6" s="52">
        <f t="shared" si="9"/>
        <v>84.2</v>
      </c>
      <c r="DO6" s="52">
        <f t="shared" si="9"/>
        <v>93</v>
      </c>
      <c r="DP6" s="52">
        <f t="shared" si="9"/>
        <v>295.5</v>
      </c>
      <c r="DQ6" s="52">
        <f t="shared" si="9"/>
        <v>224.4</v>
      </c>
      <c r="DR6" s="52">
        <f t="shared" si="9"/>
        <v>251.9</v>
      </c>
      <c r="DS6" s="52">
        <f t="shared" si="9"/>
        <v>291.5</v>
      </c>
      <c r="DT6" s="52">
        <f t="shared" si="9"/>
        <v>314.89999999999998</v>
      </c>
      <c r="DU6" s="49" t="str">
        <f>IF(DU8="-","",IF(DU8="-","【-】","【"&amp;SUBSTITUTE(TEXT(DU8,"#,##0.0"),"-","△")&amp;"】"))</f>
        <v>【210.9】</v>
      </c>
    </row>
    <row r="7" spans="1:125" s="54" customFormat="1" x14ac:dyDescent="0.2">
      <c r="A7" s="37" t="s">
        <v>111</v>
      </c>
      <c r="B7" s="48">
        <f t="shared" ref="B7:X7" si="10">B8</f>
        <v>2023</v>
      </c>
      <c r="C7" s="48">
        <f t="shared" si="10"/>
        <v>131229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9</v>
      </c>
      <c r="H7" s="48" t="str">
        <f t="shared" si="10"/>
        <v>東京都　葛飾区</v>
      </c>
      <c r="I7" s="48" t="str">
        <f t="shared" si="10"/>
        <v>新小岩北駐車場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13</v>
      </c>
      <c r="S7" s="50" t="str">
        <f t="shared" si="10"/>
        <v>駅</v>
      </c>
      <c r="T7" s="50" t="str">
        <f t="shared" si="10"/>
        <v>無</v>
      </c>
      <c r="U7" s="51">
        <f t="shared" si="10"/>
        <v>477</v>
      </c>
      <c r="V7" s="51">
        <f t="shared" si="10"/>
        <v>57</v>
      </c>
      <c r="W7" s="51">
        <f t="shared" si="10"/>
        <v>100</v>
      </c>
      <c r="X7" s="50" t="str">
        <f t="shared" si="10"/>
        <v>利用料金制</v>
      </c>
      <c r="Y7" s="52">
        <f>Y8</f>
        <v>190.9</v>
      </c>
      <c r="Z7" s="52">
        <f t="shared" ref="Z7:AH7" si="11">Z8</f>
        <v>177.3</v>
      </c>
      <c r="AA7" s="52">
        <f t="shared" si="11"/>
        <v>205.6</v>
      </c>
      <c r="AB7" s="52">
        <f t="shared" si="11"/>
        <v>196.1</v>
      </c>
      <c r="AC7" s="52">
        <f t="shared" si="11"/>
        <v>207.8</v>
      </c>
      <c r="AD7" s="52">
        <f t="shared" si="11"/>
        <v>754.2</v>
      </c>
      <c r="AE7" s="52">
        <f t="shared" si="11"/>
        <v>383.4</v>
      </c>
      <c r="AF7" s="52">
        <f t="shared" si="11"/>
        <v>338.4</v>
      </c>
      <c r="AG7" s="52">
        <f t="shared" si="11"/>
        <v>1268.9000000000001</v>
      </c>
      <c r="AH7" s="52">
        <f t="shared" si="11"/>
        <v>2085.8000000000002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2</v>
      </c>
      <c r="AP7" s="52">
        <f t="shared" si="12"/>
        <v>10.199999999999999</v>
      </c>
      <c r="AQ7" s="52">
        <f t="shared" si="12"/>
        <v>5.0999999999999996</v>
      </c>
      <c r="AR7" s="52">
        <f t="shared" si="12"/>
        <v>1.9</v>
      </c>
      <c r="AS7" s="52">
        <f t="shared" si="12"/>
        <v>3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15</v>
      </c>
      <c r="BA7" s="53">
        <f t="shared" si="13"/>
        <v>407</v>
      </c>
      <c r="BB7" s="53">
        <f t="shared" si="13"/>
        <v>166</v>
      </c>
      <c r="BC7" s="53">
        <f t="shared" si="13"/>
        <v>18</v>
      </c>
      <c r="BD7" s="53">
        <f t="shared" si="13"/>
        <v>18</v>
      </c>
      <c r="BE7" s="51"/>
      <c r="BF7" s="52">
        <f>BF8</f>
        <v>47.6</v>
      </c>
      <c r="BG7" s="52">
        <f t="shared" ref="BG7:BO7" si="14">BG8</f>
        <v>43.6</v>
      </c>
      <c r="BH7" s="52">
        <f t="shared" si="14"/>
        <v>51.4</v>
      </c>
      <c r="BI7" s="52">
        <f t="shared" si="14"/>
        <v>49</v>
      </c>
      <c r="BJ7" s="52">
        <f t="shared" si="14"/>
        <v>51.9</v>
      </c>
      <c r="BK7" s="52">
        <f t="shared" si="14"/>
        <v>33.6</v>
      </c>
      <c r="BL7" s="52">
        <f t="shared" si="14"/>
        <v>-122.5</v>
      </c>
      <c r="BM7" s="52">
        <f t="shared" si="14"/>
        <v>8.5</v>
      </c>
      <c r="BN7" s="52">
        <f t="shared" si="14"/>
        <v>26.6</v>
      </c>
      <c r="BO7" s="52">
        <f t="shared" si="14"/>
        <v>36.5</v>
      </c>
      <c r="BP7" s="49"/>
      <c r="BQ7" s="53">
        <f>BQ8</f>
        <v>4648</v>
      </c>
      <c r="BR7" s="53">
        <f t="shared" ref="BR7:BZ7" si="15">BR8</f>
        <v>4068</v>
      </c>
      <c r="BS7" s="53">
        <f t="shared" si="15"/>
        <v>5599</v>
      </c>
      <c r="BT7" s="53">
        <f t="shared" si="15"/>
        <v>5189</v>
      </c>
      <c r="BU7" s="53">
        <f t="shared" si="15"/>
        <v>5734</v>
      </c>
      <c r="BV7" s="53">
        <f t="shared" si="15"/>
        <v>7940</v>
      </c>
      <c r="BW7" s="53">
        <f t="shared" si="15"/>
        <v>2576</v>
      </c>
      <c r="BX7" s="53">
        <f t="shared" si="15"/>
        <v>4153</v>
      </c>
      <c r="BY7" s="53">
        <f t="shared" si="15"/>
        <v>6140</v>
      </c>
      <c r="BZ7" s="53">
        <f t="shared" si="15"/>
        <v>9395</v>
      </c>
      <c r="CA7" s="51"/>
      <c r="CB7" s="52" t="s">
        <v>112</v>
      </c>
      <c r="CC7" s="52" t="s">
        <v>112</v>
      </c>
      <c r="CD7" s="52" t="s">
        <v>112</v>
      </c>
      <c r="CE7" s="52" t="s">
        <v>112</v>
      </c>
      <c r="CF7" s="52" t="s">
        <v>112</v>
      </c>
      <c r="CG7" s="52" t="s">
        <v>112</v>
      </c>
      <c r="CH7" s="52" t="s">
        <v>112</v>
      </c>
      <c r="CI7" s="52" t="s">
        <v>112</v>
      </c>
      <c r="CJ7" s="52" t="s">
        <v>112</v>
      </c>
      <c r="CK7" s="52" t="s">
        <v>110</v>
      </c>
      <c r="CL7" s="49"/>
      <c r="CM7" s="51">
        <f>CM8</f>
        <v>60579</v>
      </c>
      <c r="CN7" s="51">
        <f>CN8</f>
        <v>0</v>
      </c>
      <c r="CO7" s="52" t="s">
        <v>112</v>
      </c>
      <c r="CP7" s="52" t="s">
        <v>112</v>
      </c>
      <c r="CQ7" s="52" t="s">
        <v>112</v>
      </c>
      <c r="CR7" s="52" t="s">
        <v>112</v>
      </c>
      <c r="CS7" s="52" t="s">
        <v>112</v>
      </c>
      <c r="CT7" s="52" t="s">
        <v>112</v>
      </c>
      <c r="CU7" s="52" t="s">
        <v>112</v>
      </c>
      <c r="CV7" s="52" t="s">
        <v>112</v>
      </c>
      <c r="CW7" s="52" t="s">
        <v>112</v>
      </c>
      <c r="CX7" s="52" t="s">
        <v>110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54.4</v>
      </c>
      <c r="DF7" s="52">
        <f t="shared" si="16"/>
        <v>70.3</v>
      </c>
      <c r="DG7" s="52">
        <f t="shared" si="16"/>
        <v>70</v>
      </c>
      <c r="DH7" s="52">
        <f t="shared" si="16"/>
        <v>47.6</v>
      </c>
      <c r="DI7" s="52">
        <f t="shared" si="16"/>
        <v>36.1</v>
      </c>
      <c r="DJ7" s="49"/>
      <c r="DK7" s="52">
        <f>DK8</f>
        <v>84.2</v>
      </c>
      <c r="DL7" s="52">
        <f t="shared" ref="DL7:DT7" si="17">DL8</f>
        <v>75.400000000000006</v>
      </c>
      <c r="DM7" s="52">
        <f t="shared" si="17"/>
        <v>89.5</v>
      </c>
      <c r="DN7" s="52">
        <f t="shared" si="17"/>
        <v>84.2</v>
      </c>
      <c r="DO7" s="52">
        <f t="shared" si="17"/>
        <v>93</v>
      </c>
      <c r="DP7" s="52">
        <f t="shared" si="17"/>
        <v>295.5</v>
      </c>
      <c r="DQ7" s="52">
        <f t="shared" si="17"/>
        <v>224.4</v>
      </c>
      <c r="DR7" s="52">
        <f t="shared" si="17"/>
        <v>251.9</v>
      </c>
      <c r="DS7" s="52">
        <f t="shared" si="17"/>
        <v>291.5</v>
      </c>
      <c r="DT7" s="52">
        <f t="shared" si="17"/>
        <v>314.89999999999998</v>
      </c>
      <c r="DU7" s="49"/>
    </row>
    <row r="8" spans="1:125" s="54" customFormat="1" x14ac:dyDescent="0.2">
      <c r="A8" s="37"/>
      <c r="B8" s="55">
        <v>2023</v>
      </c>
      <c r="C8" s="55">
        <v>131229</v>
      </c>
      <c r="D8" s="55">
        <v>47</v>
      </c>
      <c r="E8" s="55">
        <v>14</v>
      </c>
      <c r="F8" s="55">
        <v>0</v>
      </c>
      <c r="G8" s="55">
        <v>9</v>
      </c>
      <c r="H8" s="55" t="s">
        <v>113</v>
      </c>
      <c r="I8" s="55" t="s">
        <v>114</v>
      </c>
      <c r="J8" s="55" t="s">
        <v>115</v>
      </c>
      <c r="K8" s="55" t="s">
        <v>116</v>
      </c>
      <c r="L8" s="55" t="s">
        <v>117</v>
      </c>
      <c r="M8" s="55" t="s">
        <v>118</v>
      </c>
      <c r="N8" s="55" t="s">
        <v>119</v>
      </c>
      <c r="O8" s="56" t="s">
        <v>120</v>
      </c>
      <c r="P8" s="57" t="s">
        <v>121</v>
      </c>
      <c r="Q8" s="57" t="s">
        <v>122</v>
      </c>
      <c r="R8" s="58">
        <v>13</v>
      </c>
      <c r="S8" s="57" t="s">
        <v>123</v>
      </c>
      <c r="T8" s="57" t="s">
        <v>124</v>
      </c>
      <c r="U8" s="58">
        <v>477</v>
      </c>
      <c r="V8" s="58">
        <v>57</v>
      </c>
      <c r="W8" s="58">
        <v>100</v>
      </c>
      <c r="X8" s="57" t="s">
        <v>125</v>
      </c>
      <c r="Y8" s="59">
        <v>190.9</v>
      </c>
      <c r="Z8" s="59">
        <v>177.3</v>
      </c>
      <c r="AA8" s="59">
        <v>205.6</v>
      </c>
      <c r="AB8" s="59">
        <v>196.1</v>
      </c>
      <c r="AC8" s="59">
        <v>207.8</v>
      </c>
      <c r="AD8" s="59">
        <v>754.2</v>
      </c>
      <c r="AE8" s="59">
        <v>383.4</v>
      </c>
      <c r="AF8" s="59">
        <v>338.4</v>
      </c>
      <c r="AG8" s="59">
        <v>1268.9000000000001</v>
      </c>
      <c r="AH8" s="59">
        <v>2085.8000000000002</v>
      </c>
      <c r="AI8" s="56">
        <v>1905.8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2</v>
      </c>
      <c r="AP8" s="59">
        <v>10.199999999999999</v>
      </c>
      <c r="AQ8" s="59">
        <v>5.0999999999999996</v>
      </c>
      <c r="AR8" s="59">
        <v>1.9</v>
      </c>
      <c r="AS8" s="59">
        <v>3</v>
      </c>
      <c r="AT8" s="56">
        <v>3.9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15</v>
      </c>
      <c r="BA8" s="60">
        <v>407</v>
      </c>
      <c r="BB8" s="60">
        <v>166</v>
      </c>
      <c r="BC8" s="60">
        <v>18</v>
      </c>
      <c r="BD8" s="60">
        <v>18</v>
      </c>
      <c r="BE8" s="60">
        <v>127</v>
      </c>
      <c r="BF8" s="59">
        <v>47.6</v>
      </c>
      <c r="BG8" s="59">
        <v>43.6</v>
      </c>
      <c r="BH8" s="59">
        <v>51.4</v>
      </c>
      <c r="BI8" s="59">
        <v>49</v>
      </c>
      <c r="BJ8" s="59">
        <v>51.9</v>
      </c>
      <c r="BK8" s="59">
        <v>33.6</v>
      </c>
      <c r="BL8" s="59">
        <v>-122.5</v>
      </c>
      <c r="BM8" s="59">
        <v>8.5</v>
      </c>
      <c r="BN8" s="59">
        <v>26.6</v>
      </c>
      <c r="BO8" s="59">
        <v>36.5</v>
      </c>
      <c r="BP8" s="56">
        <v>-55.6</v>
      </c>
      <c r="BQ8" s="60">
        <v>4648</v>
      </c>
      <c r="BR8" s="60">
        <v>4068</v>
      </c>
      <c r="BS8" s="60">
        <v>5599</v>
      </c>
      <c r="BT8" s="61">
        <v>5189</v>
      </c>
      <c r="BU8" s="61">
        <v>5734</v>
      </c>
      <c r="BV8" s="60">
        <v>7940</v>
      </c>
      <c r="BW8" s="60">
        <v>2576</v>
      </c>
      <c r="BX8" s="60">
        <v>4153</v>
      </c>
      <c r="BY8" s="60">
        <v>6140</v>
      </c>
      <c r="BZ8" s="60">
        <v>9395</v>
      </c>
      <c r="CA8" s="58">
        <v>12639</v>
      </c>
      <c r="CB8" s="59" t="s">
        <v>117</v>
      </c>
      <c r="CC8" s="59" t="s">
        <v>117</v>
      </c>
      <c r="CD8" s="59" t="s">
        <v>117</v>
      </c>
      <c r="CE8" s="59" t="s">
        <v>117</v>
      </c>
      <c r="CF8" s="59" t="s">
        <v>117</v>
      </c>
      <c r="CG8" s="59" t="s">
        <v>117</v>
      </c>
      <c r="CH8" s="59" t="s">
        <v>117</v>
      </c>
      <c r="CI8" s="59" t="s">
        <v>117</v>
      </c>
      <c r="CJ8" s="59" t="s">
        <v>117</v>
      </c>
      <c r="CK8" s="59" t="s">
        <v>117</v>
      </c>
      <c r="CL8" s="56" t="s">
        <v>117</v>
      </c>
      <c r="CM8" s="58">
        <v>60579</v>
      </c>
      <c r="CN8" s="58">
        <v>0</v>
      </c>
      <c r="CO8" s="59" t="s">
        <v>117</v>
      </c>
      <c r="CP8" s="59" t="s">
        <v>117</v>
      </c>
      <c r="CQ8" s="59" t="s">
        <v>117</v>
      </c>
      <c r="CR8" s="59" t="s">
        <v>117</v>
      </c>
      <c r="CS8" s="59" t="s">
        <v>117</v>
      </c>
      <c r="CT8" s="59" t="s">
        <v>117</v>
      </c>
      <c r="CU8" s="59" t="s">
        <v>117</v>
      </c>
      <c r="CV8" s="59" t="s">
        <v>117</v>
      </c>
      <c r="CW8" s="59" t="s">
        <v>117</v>
      </c>
      <c r="CX8" s="59" t="s">
        <v>117</v>
      </c>
      <c r="CY8" s="56" t="s">
        <v>117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54.4</v>
      </c>
      <c r="DF8" s="59">
        <v>70.3</v>
      </c>
      <c r="DG8" s="59">
        <v>70</v>
      </c>
      <c r="DH8" s="59">
        <v>47.6</v>
      </c>
      <c r="DI8" s="59">
        <v>36.1</v>
      </c>
      <c r="DJ8" s="56">
        <v>79</v>
      </c>
      <c r="DK8" s="59">
        <v>84.2</v>
      </c>
      <c r="DL8" s="59">
        <v>75.400000000000006</v>
      </c>
      <c r="DM8" s="59">
        <v>89.5</v>
      </c>
      <c r="DN8" s="59">
        <v>84.2</v>
      </c>
      <c r="DO8" s="59">
        <v>93</v>
      </c>
      <c r="DP8" s="59">
        <v>295.5</v>
      </c>
      <c r="DQ8" s="59">
        <v>224.4</v>
      </c>
      <c r="DR8" s="59">
        <v>251.9</v>
      </c>
      <c r="DS8" s="59">
        <v>291.5</v>
      </c>
      <c r="DT8" s="59">
        <v>314.89999999999998</v>
      </c>
      <c r="DU8" s="56">
        <v>210.9</v>
      </c>
    </row>
    <row r="9" spans="1:125" x14ac:dyDescent="0.2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2">
      <c r="A10" s="64"/>
      <c r="B10" s="64" t="s">
        <v>126</v>
      </c>
      <c r="C10" s="64" t="s">
        <v>127</v>
      </c>
      <c r="D10" s="64" t="s">
        <v>128</v>
      </c>
      <c r="E10" s="64" t="s">
        <v>129</v>
      </c>
      <c r="F10" s="64" t="s">
        <v>130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2">
      <c r="A11" s="64" t="s">
        <v>53</v>
      </c>
      <c r="B11" s="65" t="str">
        <f>IF(VALUE($B$6)=0,"",IF(VALUE($B$6)&gt;2022,"R"&amp;TEXT(VALUE($B$6)-2022,"00"),"H"&amp;VALUE($B$6)-1992))</f>
        <v>R01</v>
      </c>
      <c r="C11" s="65" t="str">
        <f>IF(VALUE($B$6)=0,"",IF(VALUE($B$6)&gt;2021,"R"&amp;TEXT(VALUE($B$6)-2021,"00"),"H"&amp;VALUE($B$6)-1991))</f>
        <v>R02</v>
      </c>
      <c r="D11" s="65" t="str">
        <f>IF(VALUE($B$6)=0,"",IF(VALUE($B$6)&gt;2020,"R"&amp;TEXT(VALUE($B$6)-2020,"00"),"H"&amp;VALUE($B$6)-1990))</f>
        <v>R03</v>
      </c>
      <c r="E11" s="65" t="str">
        <f>IF(VALUE($B$6)=0,"",IF(VALUE($B$6)&gt;2019,"R"&amp;TEXT(VALUE($B$6)-2019,"00"),"H"&amp;VALUE($B$6)-1989))</f>
        <v>R04</v>
      </c>
      <c r="F11" s="65" t="str">
        <f>IF(VALUE($B$6)=0,"",IF(VALUE($B$6)&gt;2018,"R"&amp;TEXT(VALUE($B$6)-2018,"00"),"H"&amp;VALUE($B$6)-1988))</f>
        <v>R05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杉山　侑陽</cp:lastModifiedBy>
  <cp:lastPrinted>2025-01-28T08:29:34Z</cp:lastPrinted>
  <dcterms:created xsi:type="dcterms:W3CDTF">2024-12-19T01:03:28Z</dcterms:created>
  <dcterms:modified xsi:type="dcterms:W3CDTF">2025-01-29T00:37:32Z</dcterms:modified>
  <cp:category/>
</cp:coreProperties>
</file>