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５年度　決算統計\15_決算カード（決算状況一覧）\★作業\02_統合\全区分・左右統合版\"/>
    </mc:Choice>
  </mc:AlternateContent>
  <xr:revisionPtr revIDLastSave="0" documentId="13_ncr:1_{B8FC4B40-21C9-4C0E-B901-3B86BBF7AC6A}" xr6:coauthVersionLast="47" xr6:coauthVersionMax="47" xr10:uidLastSave="{00000000-0000-0000-0000-000000000000}"/>
  <bookViews>
    <workbookView xWindow="-120" yWindow="-120" windowWidth="29040" windowHeight="15720" tabRatio="930" xr2:uid="{37A6BC97-EA22-4A13-87E2-5E89CB26DF9B}"/>
  </bookViews>
  <sheets>
    <sheet name="千代田区・左" sheetId="2" r:id="rId1"/>
    <sheet name="千代田区・右" sheetId="3" r:id="rId2"/>
    <sheet name="中央区・左" sheetId="4" r:id="rId3"/>
    <sheet name="中央区・右" sheetId="5" r:id="rId4"/>
    <sheet name="港区・左" sheetId="6" r:id="rId5"/>
    <sheet name="港区・右" sheetId="7" r:id="rId6"/>
    <sheet name="新宿区・左" sheetId="8" r:id="rId7"/>
    <sheet name="新宿区・右" sheetId="9" r:id="rId8"/>
    <sheet name="文京区・左" sheetId="10" r:id="rId9"/>
    <sheet name="文京区・右" sheetId="11" r:id="rId10"/>
    <sheet name="台東区・左" sheetId="12" r:id="rId11"/>
    <sheet name="台東区・右" sheetId="13" r:id="rId12"/>
    <sheet name="墨田区・左" sheetId="14" r:id="rId13"/>
    <sheet name="墨田区・右" sheetId="15" r:id="rId14"/>
    <sheet name="江東区・左" sheetId="16" r:id="rId15"/>
    <sheet name="江東区・右" sheetId="17" r:id="rId16"/>
    <sheet name="品川区・左" sheetId="18" r:id="rId17"/>
    <sheet name="品川区・右" sheetId="19" r:id="rId18"/>
    <sheet name="目黒区・左" sheetId="20" r:id="rId19"/>
    <sheet name="目黒区・右" sheetId="21" r:id="rId20"/>
    <sheet name="大田区・左" sheetId="22" r:id="rId21"/>
    <sheet name="大田区・右" sheetId="23" r:id="rId22"/>
    <sheet name="世田谷区・左" sheetId="24" r:id="rId23"/>
    <sheet name="世田谷区・右" sheetId="25" r:id="rId24"/>
    <sheet name="渋谷区・左" sheetId="26" r:id="rId25"/>
    <sheet name="渋谷区・右" sheetId="27" r:id="rId26"/>
    <sheet name="中野区・左" sheetId="28" r:id="rId27"/>
    <sheet name="中野区・右" sheetId="29" r:id="rId28"/>
    <sheet name="杉並区・左" sheetId="30" r:id="rId29"/>
    <sheet name="杉並区・右" sheetId="31" r:id="rId30"/>
    <sheet name="豊島区・左" sheetId="32" r:id="rId31"/>
    <sheet name="豊島区・右" sheetId="33" r:id="rId32"/>
    <sheet name="北区・左" sheetId="34" r:id="rId33"/>
    <sheet name="北区・右" sheetId="35" r:id="rId34"/>
    <sheet name="荒川区・左" sheetId="36" r:id="rId35"/>
    <sheet name="荒川区・右" sheetId="37" r:id="rId36"/>
    <sheet name="板橋区・左" sheetId="38" r:id="rId37"/>
    <sheet name="板橋区・右" sheetId="39" r:id="rId38"/>
    <sheet name="練馬区・左" sheetId="40" r:id="rId39"/>
    <sheet name="練馬区・右" sheetId="41" r:id="rId40"/>
    <sheet name="足立区・左" sheetId="42" r:id="rId41"/>
    <sheet name="足立区・右" sheetId="43" r:id="rId42"/>
    <sheet name="葛飾区・左" sheetId="44" r:id="rId43"/>
    <sheet name="葛飾区・右" sheetId="45" r:id="rId44"/>
    <sheet name="江戸川区・左" sheetId="46" r:id="rId45"/>
    <sheet name="江戸川区・右" sheetId="47" r:id="rId46"/>
  </sheets>
  <externalReferences>
    <externalReference r:id="rId47"/>
    <externalReference r:id="rId48"/>
  </externalReferences>
  <definedNames>
    <definedName name="_1_" localSheetId="35">荒川区・右!$A$1:$S$61</definedName>
    <definedName name="_2_" localSheetId="34">荒川区・左!$A$1:$AL$52</definedName>
    <definedName name="_3_" localSheetId="21">大田区・右!$A$1:$S$61</definedName>
    <definedName name="_4_" localSheetId="20">大田区・左!$A$1:$AL$52</definedName>
    <definedName name="_xlnm.Print_Area" localSheetId="43">葛飾区・右!$A$1:$S$61</definedName>
    <definedName name="_xlnm.Print_Area" localSheetId="42">葛飾区・左!$A$1:$AL$52</definedName>
    <definedName name="_xlnm.Print_Area" localSheetId="45">江戸川区・右!$A$1:$S$61</definedName>
    <definedName name="_xlnm.Print_Area" localSheetId="44">江戸川区・左!$A$1:$AL$52</definedName>
    <definedName name="_xlnm.Print_Area" localSheetId="15">江東区・右!$A$1:$S$61</definedName>
    <definedName name="_xlnm.Print_Area" localSheetId="14">江東区・左!$A$1:$AL$52</definedName>
    <definedName name="_xlnm.Print_Area" localSheetId="5">港区・右!$A$1:$S$61</definedName>
    <definedName name="_xlnm.Print_Area" localSheetId="4">港区・左!$A$1:$AL$52</definedName>
    <definedName name="_xlnm.Print_Area" localSheetId="35">荒川区・右!$A$1:$S$61</definedName>
    <definedName name="_xlnm.Print_Area" localSheetId="34">荒川区・左!$A$1:$AL$52</definedName>
    <definedName name="_xlnm.Print_Area" localSheetId="25">渋谷区・右!$A$1:$S$61</definedName>
    <definedName name="_xlnm.Print_Area" localSheetId="24">渋谷区・左!$A$1:$AL$52</definedName>
    <definedName name="_xlnm.Print_Area" localSheetId="7">新宿区・右!$A$1:$S$61</definedName>
    <definedName name="_xlnm.Print_Area" localSheetId="6">新宿区・左!$A$1:$AL$52</definedName>
    <definedName name="_xlnm.Print_Area" localSheetId="29">杉並区・右!$A$1:$S$61</definedName>
    <definedName name="_xlnm.Print_Area" localSheetId="28">杉並区・左!$A$1:$AL$52</definedName>
    <definedName name="_xlnm.Print_Area" localSheetId="23">世田谷区・右!$A$1:$S$61</definedName>
    <definedName name="_xlnm.Print_Area" localSheetId="22">世田谷区・左!$A$1:$AL$52</definedName>
    <definedName name="_xlnm.Print_Area" localSheetId="1">千代田区・右!$A$1:$S$61</definedName>
    <definedName name="_xlnm.Print_Area" localSheetId="0">千代田区・左!$A$1:$AL$52</definedName>
    <definedName name="_xlnm.Print_Area" localSheetId="41">足立区・右!$A$1:$S$61</definedName>
    <definedName name="_xlnm.Print_Area" localSheetId="40">足立区・左!$A$1:$AL$52</definedName>
    <definedName name="_xlnm.Print_Area" localSheetId="11">台東区・右!$A$1:$S$61</definedName>
    <definedName name="_xlnm.Print_Area" localSheetId="10">台東区・左!$A$1:$AL$52</definedName>
    <definedName name="_xlnm.Print_Area" localSheetId="21">大田区・右!$A$1:$S$61</definedName>
    <definedName name="_xlnm.Print_Area" localSheetId="20">大田区・左!$A$1:$AL$52</definedName>
    <definedName name="_xlnm.Print_Area" localSheetId="3">中央区・右!$A$1:$S$61</definedName>
    <definedName name="_xlnm.Print_Area" localSheetId="2">中央区・左!$A$1:$AL$52</definedName>
    <definedName name="_xlnm.Print_Area" localSheetId="27">中野区・右!$A$1:$S$61</definedName>
    <definedName name="_xlnm.Print_Area" localSheetId="26">中野区・左!$A$1:$AL$52</definedName>
    <definedName name="_xlnm.Print_Area" localSheetId="37">板橋区・右!$A$1:$S$61</definedName>
    <definedName name="_xlnm.Print_Area" localSheetId="36">板橋区・左!$A$1:$AL$52</definedName>
    <definedName name="_xlnm.Print_Area" localSheetId="17">品川区・右!$A$1:$S$61</definedName>
    <definedName name="_xlnm.Print_Area" localSheetId="16">品川区・左!$A$1:$AL$52</definedName>
    <definedName name="_xlnm.Print_Area" localSheetId="9">文京区・右!$A$1:$S$61</definedName>
    <definedName name="_xlnm.Print_Area" localSheetId="8">文京区・左!$A$1:$AL$52</definedName>
    <definedName name="_xlnm.Print_Area" localSheetId="31">豊島区・右!$A$1:$S$61</definedName>
    <definedName name="_xlnm.Print_Area" localSheetId="30">豊島区・左!$A$1:$AL$52</definedName>
    <definedName name="_xlnm.Print_Area" localSheetId="33">北区・右!$A$1:$S$61</definedName>
    <definedName name="_xlnm.Print_Area" localSheetId="32">北区・左!$A$1:$AL$52</definedName>
    <definedName name="_xlnm.Print_Area" localSheetId="13">墨田区・右!$A$1:$S$61</definedName>
    <definedName name="_xlnm.Print_Area" localSheetId="12">墨田区・左!$A$1:$AL$52</definedName>
    <definedName name="_xlnm.Print_Area" localSheetId="19">目黒区・右!$A$1:$S$61</definedName>
    <definedName name="_xlnm.Print_Area" localSheetId="18">目黒区・左!$A$1:$AL$52</definedName>
    <definedName name="_xlnm.Print_Area" localSheetId="39">練馬区・右!$A$1:$S$61</definedName>
    <definedName name="_xlnm.Print_Area" localSheetId="38">練馬区・左!$A$1:$AL$52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47" l="1"/>
  <c r="J51" i="47"/>
  <c r="D51" i="47"/>
  <c r="E44" i="47"/>
  <c r="J50" i="47"/>
  <c r="E50" i="47"/>
  <c r="J49" i="47"/>
  <c r="J48" i="47"/>
  <c r="E48" i="47"/>
  <c r="J47" i="47"/>
  <c r="E47" i="47"/>
  <c r="J46" i="47"/>
  <c r="E46" i="47"/>
  <c r="J45" i="47"/>
  <c r="E45" i="47"/>
  <c r="N43" i="47"/>
  <c r="P43" i="47"/>
  <c r="J43" i="47"/>
  <c r="E43" i="47"/>
  <c r="P42" i="47"/>
  <c r="J41" i="47"/>
  <c r="E41" i="47"/>
  <c r="P40" i="47"/>
  <c r="J40" i="47"/>
  <c r="E40" i="47"/>
  <c r="P39" i="47"/>
  <c r="J38" i="47"/>
  <c r="E38" i="47"/>
  <c r="P37" i="47"/>
  <c r="D32" i="47"/>
  <c r="E31" i="47"/>
  <c r="L28" i="47"/>
  <c r="L27" i="47"/>
  <c r="O22" i="47"/>
  <c r="O29" i="47"/>
  <c r="J22" i="47"/>
  <c r="R21" i="47"/>
  <c r="L21" i="47"/>
  <c r="R20" i="47"/>
  <c r="D20" i="47"/>
  <c r="R19" i="47"/>
  <c r="L18" i="47"/>
  <c r="R16" i="47"/>
  <c r="R15" i="47"/>
  <c r="R14" i="47"/>
  <c r="P13" i="47"/>
  <c r="R13" i="47"/>
  <c r="O13" i="47"/>
  <c r="J13" i="47"/>
  <c r="R12" i="47"/>
  <c r="L12" i="47"/>
  <c r="E12" i="47"/>
  <c r="R11" i="47"/>
  <c r="R10" i="47"/>
  <c r="R9" i="47"/>
  <c r="R8" i="47"/>
  <c r="R7" i="47"/>
  <c r="R6" i="47"/>
  <c r="L52" i="46"/>
  <c r="AH51" i="46"/>
  <c r="AD51" i="46"/>
  <c r="AA51" i="46"/>
  <c r="X51" i="46"/>
  <c r="L49" i="46"/>
  <c r="E49" i="46"/>
  <c r="E52" i="46"/>
  <c r="G28" i="46"/>
  <c r="S26" i="46"/>
  <c r="S24" i="46"/>
  <c r="S22" i="46"/>
  <c r="G18" i="46"/>
  <c r="S18" i="46"/>
  <c r="S16" i="46"/>
  <c r="S14" i="46"/>
  <c r="G14" i="46"/>
  <c r="S12" i="46"/>
  <c r="S10" i="46"/>
  <c r="G51" i="45"/>
  <c r="J51" i="45"/>
  <c r="E51" i="45"/>
  <c r="D51" i="45"/>
  <c r="J50" i="45"/>
  <c r="E50" i="45"/>
  <c r="J49" i="45"/>
  <c r="E49" i="45"/>
  <c r="J48" i="45"/>
  <c r="E48" i="45"/>
  <c r="J47" i="45"/>
  <c r="E47" i="45"/>
  <c r="J46" i="45"/>
  <c r="E46" i="45"/>
  <c r="J45" i="45"/>
  <c r="E45" i="45"/>
  <c r="E44" i="45"/>
  <c r="P43" i="45"/>
  <c r="N43" i="45"/>
  <c r="J43" i="45"/>
  <c r="E43" i="45"/>
  <c r="P42" i="45"/>
  <c r="J42" i="45"/>
  <c r="E42" i="45"/>
  <c r="P41" i="45"/>
  <c r="J41" i="45"/>
  <c r="E41" i="45"/>
  <c r="P40" i="45"/>
  <c r="J40" i="45"/>
  <c r="E40" i="45"/>
  <c r="P39" i="45"/>
  <c r="E39" i="45"/>
  <c r="P38" i="45"/>
  <c r="E38" i="45"/>
  <c r="P37" i="45"/>
  <c r="D32" i="45"/>
  <c r="D33" i="45"/>
  <c r="L28" i="45"/>
  <c r="L27" i="45"/>
  <c r="O22" i="45"/>
  <c r="O29" i="45"/>
  <c r="J22" i="45"/>
  <c r="R21" i="45"/>
  <c r="L21" i="45"/>
  <c r="R20" i="45"/>
  <c r="D20" i="45"/>
  <c r="R19" i="45"/>
  <c r="L18" i="45"/>
  <c r="R16" i="45"/>
  <c r="R15" i="45"/>
  <c r="R14" i="45"/>
  <c r="P13" i="45"/>
  <c r="R13" i="45"/>
  <c r="O13" i="45"/>
  <c r="J13" i="45"/>
  <c r="R12" i="45"/>
  <c r="L12" i="45"/>
  <c r="E12" i="45"/>
  <c r="R11" i="45"/>
  <c r="R10" i="45"/>
  <c r="R9" i="45"/>
  <c r="R8" i="45"/>
  <c r="R7" i="45"/>
  <c r="R6" i="45"/>
  <c r="AH51" i="44"/>
  <c r="AD51" i="44"/>
  <c r="AA51" i="44"/>
  <c r="X51" i="44"/>
  <c r="L49" i="44"/>
  <c r="L52" i="44"/>
  <c r="E49" i="44"/>
  <c r="E52" i="44"/>
  <c r="G28" i="44"/>
  <c r="S26" i="44"/>
  <c r="S24" i="44"/>
  <c r="S22" i="44"/>
  <c r="G18" i="44"/>
  <c r="S18" i="44"/>
  <c r="S16" i="44"/>
  <c r="S14" i="44"/>
  <c r="G14" i="44"/>
  <c r="S12" i="44"/>
  <c r="S10" i="44"/>
  <c r="G51" i="43"/>
  <c r="J51" i="43"/>
  <c r="D51" i="43"/>
  <c r="E44" i="43"/>
  <c r="J50" i="43"/>
  <c r="E50" i="43"/>
  <c r="J49" i="43"/>
  <c r="J48" i="43"/>
  <c r="E48" i="43"/>
  <c r="J47" i="43"/>
  <c r="E47" i="43"/>
  <c r="J46" i="43"/>
  <c r="E46" i="43"/>
  <c r="J45" i="43"/>
  <c r="E45" i="43"/>
  <c r="N43" i="43"/>
  <c r="P43" i="43"/>
  <c r="J43" i="43"/>
  <c r="E43" i="43"/>
  <c r="P42" i="43"/>
  <c r="P41" i="43"/>
  <c r="J41" i="43"/>
  <c r="E41" i="43"/>
  <c r="P40" i="43"/>
  <c r="J40" i="43"/>
  <c r="E40" i="43"/>
  <c r="P39" i="43"/>
  <c r="J38" i="43"/>
  <c r="E38" i="43"/>
  <c r="P37" i="43"/>
  <c r="D32" i="43"/>
  <c r="E31" i="43"/>
  <c r="L28" i="43"/>
  <c r="L27" i="43"/>
  <c r="O22" i="43"/>
  <c r="O29" i="43"/>
  <c r="J22" i="43"/>
  <c r="R21" i="43"/>
  <c r="L21" i="43"/>
  <c r="R20" i="43"/>
  <c r="D20" i="43"/>
  <c r="R19" i="43"/>
  <c r="L18" i="43"/>
  <c r="R16" i="43"/>
  <c r="R15" i="43"/>
  <c r="R14" i="43"/>
  <c r="P13" i="43"/>
  <c r="R13" i="43"/>
  <c r="O13" i="43"/>
  <c r="J13" i="43"/>
  <c r="R12" i="43"/>
  <c r="L12" i="43"/>
  <c r="R11" i="43"/>
  <c r="R10" i="43"/>
  <c r="R9" i="43"/>
  <c r="R8" i="43"/>
  <c r="R7" i="43"/>
  <c r="R6" i="43"/>
  <c r="L52" i="42"/>
  <c r="AD51" i="42"/>
  <c r="AA51" i="42"/>
  <c r="X51" i="42"/>
  <c r="L49" i="42"/>
  <c r="E49" i="42"/>
  <c r="E52" i="42"/>
  <c r="AH45" i="42"/>
  <c r="AH51" i="42"/>
  <c r="G28" i="42"/>
  <c r="S26" i="42"/>
  <c r="S24" i="42"/>
  <c r="S22" i="42"/>
  <c r="G18" i="42"/>
  <c r="S18" i="42"/>
  <c r="S16" i="42"/>
  <c r="S14" i="42"/>
  <c r="G14" i="42"/>
  <c r="S12" i="42"/>
  <c r="S10" i="42"/>
  <c r="J51" i="41"/>
  <c r="G51" i="41"/>
  <c r="J43" i="41"/>
  <c r="D51" i="41"/>
  <c r="E44" i="41"/>
  <c r="J50" i="41"/>
  <c r="E50" i="41"/>
  <c r="J48" i="41"/>
  <c r="E48" i="41"/>
  <c r="J47" i="41"/>
  <c r="E47" i="41"/>
  <c r="J46" i="41"/>
  <c r="E46" i="41"/>
  <c r="J45" i="41"/>
  <c r="E45" i="41"/>
  <c r="J44" i="41"/>
  <c r="N43" i="41"/>
  <c r="P38" i="41"/>
  <c r="P42" i="41"/>
  <c r="J42" i="41"/>
  <c r="J41" i="41"/>
  <c r="E41" i="41"/>
  <c r="P40" i="41"/>
  <c r="J40" i="41"/>
  <c r="E40" i="41"/>
  <c r="P39" i="41"/>
  <c r="J39" i="41"/>
  <c r="J38" i="41"/>
  <c r="D32" i="41"/>
  <c r="E32" i="41"/>
  <c r="J29" i="41"/>
  <c r="L8" i="41"/>
  <c r="L28" i="41"/>
  <c r="L27" i="41"/>
  <c r="J26" i="41"/>
  <c r="O26" i="41"/>
  <c r="O25" i="41"/>
  <c r="J25" i="41"/>
  <c r="L25" i="41"/>
  <c r="O22" i="41"/>
  <c r="J22" i="41"/>
  <c r="L22" i="41"/>
  <c r="R21" i="41"/>
  <c r="L21" i="41"/>
  <c r="R20" i="41"/>
  <c r="O20" i="41"/>
  <c r="D20" i="41"/>
  <c r="D33" i="41"/>
  <c r="R19" i="41"/>
  <c r="L18" i="41"/>
  <c r="R16" i="41"/>
  <c r="O16" i="41"/>
  <c r="R15" i="41"/>
  <c r="R14" i="41"/>
  <c r="O14" i="41"/>
  <c r="P13" i="41"/>
  <c r="R13" i="41"/>
  <c r="J13" i="41"/>
  <c r="L13" i="41"/>
  <c r="R12" i="41"/>
  <c r="L12" i="41"/>
  <c r="E12" i="41"/>
  <c r="R11" i="41"/>
  <c r="R10" i="41"/>
  <c r="R9" i="41"/>
  <c r="O9" i="41"/>
  <c r="L9" i="41"/>
  <c r="P8" i="41"/>
  <c r="R8" i="41"/>
  <c r="R7" i="41"/>
  <c r="R6" i="41"/>
  <c r="O6" i="41"/>
  <c r="O13" i="41"/>
  <c r="O29" i="41"/>
  <c r="L52" i="40"/>
  <c r="AH51" i="40"/>
  <c r="AD51" i="40"/>
  <c r="AA51" i="40"/>
  <c r="X51" i="40"/>
  <c r="L49" i="40"/>
  <c r="E49" i="40"/>
  <c r="E52" i="40"/>
  <c r="N28" i="40"/>
  <c r="G28" i="40"/>
  <c r="S26" i="40"/>
  <c r="S24" i="40"/>
  <c r="S22" i="40"/>
  <c r="N18" i="40"/>
  <c r="S18" i="40"/>
  <c r="G18" i="40"/>
  <c r="S16" i="40"/>
  <c r="N14" i="40"/>
  <c r="S14" i="40"/>
  <c r="G14" i="40"/>
  <c r="S12" i="40"/>
  <c r="S10" i="40"/>
  <c r="G51" i="39"/>
  <c r="J51" i="39"/>
  <c r="E51" i="39"/>
  <c r="D51" i="39"/>
  <c r="J50" i="39"/>
  <c r="E50" i="39"/>
  <c r="J49" i="39"/>
  <c r="E49" i="39"/>
  <c r="J48" i="39"/>
  <c r="E48" i="39"/>
  <c r="J47" i="39"/>
  <c r="E47" i="39"/>
  <c r="J46" i="39"/>
  <c r="E46" i="39"/>
  <c r="J45" i="39"/>
  <c r="E45" i="39"/>
  <c r="E44" i="39"/>
  <c r="P43" i="39"/>
  <c r="N43" i="39"/>
  <c r="J43" i="39"/>
  <c r="E43" i="39"/>
  <c r="P42" i="39"/>
  <c r="J42" i="39"/>
  <c r="E42" i="39"/>
  <c r="P41" i="39"/>
  <c r="J41" i="39"/>
  <c r="E41" i="39"/>
  <c r="P40" i="39"/>
  <c r="J40" i="39"/>
  <c r="E40" i="39"/>
  <c r="P39" i="39"/>
  <c r="E39" i="39"/>
  <c r="P38" i="39"/>
  <c r="E38" i="39"/>
  <c r="P37" i="39"/>
  <c r="D32" i="39"/>
  <c r="D33" i="39"/>
  <c r="L28" i="39"/>
  <c r="L27" i="39"/>
  <c r="O22" i="39"/>
  <c r="O29" i="39"/>
  <c r="J22" i="39"/>
  <c r="R21" i="39"/>
  <c r="L21" i="39"/>
  <c r="R20" i="39"/>
  <c r="D20" i="39"/>
  <c r="R19" i="39"/>
  <c r="L18" i="39"/>
  <c r="R16" i="39"/>
  <c r="R15" i="39"/>
  <c r="R14" i="39"/>
  <c r="P13" i="39"/>
  <c r="R13" i="39"/>
  <c r="O13" i="39"/>
  <c r="J13" i="39"/>
  <c r="R12" i="39"/>
  <c r="L12" i="39"/>
  <c r="R11" i="39"/>
  <c r="R10" i="39"/>
  <c r="R9" i="39"/>
  <c r="R8" i="39"/>
  <c r="R7" i="39"/>
  <c r="R6" i="39"/>
  <c r="AH51" i="38"/>
  <c r="AD51" i="38"/>
  <c r="AA51" i="38"/>
  <c r="X51" i="38"/>
  <c r="L49" i="38"/>
  <c r="L52" i="38"/>
  <c r="E49" i="38"/>
  <c r="E52" i="38"/>
  <c r="G28" i="38"/>
  <c r="S26" i="38"/>
  <c r="S24" i="38"/>
  <c r="S22" i="38"/>
  <c r="G18" i="38"/>
  <c r="S18" i="38"/>
  <c r="S16" i="38"/>
  <c r="S14" i="38"/>
  <c r="G14" i="38"/>
  <c r="S12" i="38"/>
  <c r="S10" i="38"/>
  <c r="J51" i="37"/>
  <c r="G51" i="37"/>
  <c r="J49" i="37"/>
  <c r="D51" i="37"/>
  <c r="E44" i="37"/>
  <c r="J50" i="37"/>
  <c r="E50" i="37"/>
  <c r="J48" i="37"/>
  <c r="E48" i="37"/>
  <c r="J47" i="37"/>
  <c r="E47" i="37"/>
  <c r="J46" i="37"/>
  <c r="E46" i="37"/>
  <c r="J45" i="37"/>
  <c r="E45" i="37"/>
  <c r="J44" i="37"/>
  <c r="N43" i="37"/>
  <c r="P43" i="37"/>
  <c r="J43" i="37"/>
  <c r="E43" i="37"/>
  <c r="P42" i="37"/>
  <c r="P41" i="37"/>
  <c r="J41" i="37"/>
  <c r="E41" i="37"/>
  <c r="P40" i="37"/>
  <c r="J40" i="37"/>
  <c r="E40" i="37"/>
  <c r="P39" i="37"/>
  <c r="J39" i="37"/>
  <c r="J38" i="37"/>
  <c r="E38" i="37"/>
  <c r="P37" i="37"/>
  <c r="D32" i="37"/>
  <c r="D33" i="37"/>
  <c r="J29" i="37"/>
  <c r="L6" i="37"/>
  <c r="L28" i="37"/>
  <c r="L27" i="37"/>
  <c r="O22" i="37"/>
  <c r="O29" i="37"/>
  <c r="J22" i="37"/>
  <c r="L22" i="37"/>
  <c r="R21" i="37"/>
  <c r="L21" i="37"/>
  <c r="R20" i="37"/>
  <c r="D20" i="37"/>
  <c r="R19" i="37"/>
  <c r="L18" i="37"/>
  <c r="R16" i="37"/>
  <c r="L16" i="37"/>
  <c r="R15" i="37"/>
  <c r="R14" i="37"/>
  <c r="P13" i="37"/>
  <c r="R13" i="37"/>
  <c r="O13" i="37"/>
  <c r="J13" i="37"/>
  <c r="L13" i="37"/>
  <c r="R12" i="37"/>
  <c r="L12" i="37"/>
  <c r="E12" i="37"/>
  <c r="R11" i="37"/>
  <c r="R10" i="37"/>
  <c r="R9" i="37"/>
  <c r="R8" i="37"/>
  <c r="R7" i="37"/>
  <c r="R6" i="37"/>
  <c r="AH51" i="36"/>
  <c r="AD51" i="36"/>
  <c r="AA51" i="36"/>
  <c r="X51" i="36"/>
  <c r="L49" i="36"/>
  <c r="L52" i="36"/>
  <c r="E49" i="36"/>
  <c r="E52" i="36"/>
  <c r="G28" i="36"/>
  <c r="S26" i="36"/>
  <c r="S24" i="36"/>
  <c r="S22" i="36"/>
  <c r="G18" i="36"/>
  <c r="S18" i="36"/>
  <c r="S16" i="36"/>
  <c r="S14" i="36"/>
  <c r="G14" i="36"/>
  <c r="S12" i="36"/>
  <c r="S10" i="36"/>
  <c r="G51" i="35"/>
  <c r="J51" i="35"/>
  <c r="D51" i="35"/>
  <c r="E51" i="35"/>
  <c r="J50" i="35"/>
  <c r="E50" i="35"/>
  <c r="E49" i="35"/>
  <c r="J48" i="35"/>
  <c r="E48" i="35"/>
  <c r="J47" i="35"/>
  <c r="E47" i="35"/>
  <c r="J46" i="35"/>
  <c r="E46" i="35"/>
  <c r="J45" i="35"/>
  <c r="E45" i="35"/>
  <c r="E44" i="35"/>
  <c r="N43" i="35"/>
  <c r="P43" i="35"/>
  <c r="J43" i="35"/>
  <c r="E43" i="35"/>
  <c r="P42" i="35"/>
  <c r="E42" i="35"/>
  <c r="P41" i="35"/>
  <c r="J41" i="35"/>
  <c r="E41" i="35"/>
  <c r="P40" i="35"/>
  <c r="J40" i="35"/>
  <c r="E40" i="35"/>
  <c r="P39" i="35"/>
  <c r="E39" i="35"/>
  <c r="E38" i="35"/>
  <c r="P37" i="35"/>
  <c r="D32" i="35"/>
  <c r="D33" i="35"/>
  <c r="L28" i="35"/>
  <c r="L27" i="35"/>
  <c r="O22" i="35"/>
  <c r="O29" i="35"/>
  <c r="J22" i="35"/>
  <c r="R21" i="35"/>
  <c r="L21" i="35"/>
  <c r="R20" i="35"/>
  <c r="D20" i="35"/>
  <c r="R19" i="35"/>
  <c r="L18" i="35"/>
  <c r="R16" i="35"/>
  <c r="R15" i="35"/>
  <c r="R14" i="35"/>
  <c r="P13" i="35"/>
  <c r="R13" i="35"/>
  <c r="O13" i="35"/>
  <c r="J13" i="35"/>
  <c r="R12" i="35"/>
  <c r="L12" i="35"/>
  <c r="R11" i="35"/>
  <c r="R10" i="35"/>
  <c r="R9" i="35"/>
  <c r="R8" i="35"/>
  <c r="R7" i="35"/>
  <c r="R6" i="35"/>
  <c r="E52" i="34"/>
  <c r="AH51" i="34"/>
  <c r="AD51" i="34"/>
  <c r="AA51" i="34"/>
  <c r="X51" i="34"/>
  <c r="L49" i="34"/>
  <c r="L52" i="34"/>
  <c r="E49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J48" i="33"/>
  <c r="E48" i="33"/>
  <c r="J46" i="33"/>
  <c r="E46" i="33"/>
  <c r="J45" i="33"/>
  <c r="E45" i="33"/>
  <c r="E44" i="33"/>
  <c r="N43" i="33"/>
  <c r="P43" i="33"/>
  <c r="J43" i="33"/>
  <c r="E43" i="33"/>
  <c r="P40" i="33"/>
  <c r="J40" i="33"/>
  <c r="E40" i="33"/>
  <c r="P39" i="33"/>
  <c r="E39" i="33"/>
  <c r="E38" i="33"/>
  <c r="P37" i="33"/>
  <c r="D32" i="33"/>
  <c r="D33" i="33"/>
  <c r="L28" i="33"/>
  <c r="L27" i="33"/>
  <c r="O22" i="33"/>
  <c r="O29" i="33"/>
  <c r="J22" i="33"/>
  <c r="R21" i="33"/>
  <c r="L21" i="33"/>
  <c r="R20" i="33"/>
  <c r="D20" i="33"/>
  <c r="R19" i="33"/>
  <c r="L18" i="33"/>
  <c r="R16" i="33"/>
  <c r="R15" i="33"/>
  <c r="R14" i="33"/>
  <c r="P13" i="33"/>
  <c r="R13" i="33"/>
  <c r="O13" i="33"/>
  <c r="J13" i="33"/>
  <c r="R12" i="33"/>
  <c r="E12" i="33"/>
  <c r="R11" i="33"/>
  <c r="R10" i="33"/>
  <c r="R9" i="33"/>
  <c r="R8" i="33"/>
  <c r="R7" i="33"/>
  <c r="R6" i="33"/>
  <c r="L52" i="32"/>
  <c r="E52" i="32"/>
  <c r="AH51" i="32"/>
  <c r="AD51" i="32"/>
  <c r="AA51" i="32"/>
  <c r="X51" i="32"/>
  <c r="L49" i="32"/>
  <c r="E49" i="32"/>
  <c r="G28" i="32"/>
  <c r="S26" i="32"/>
  <c r="S24" i="32"/>
  <c r="S22" i="32"/>
  <c r="G18" i="32"/>
  <c r="S18" i="32"/>
  <c r="S16" i="32"/>
  <c r="S14" i="32"/>
  <c r="G14" i="32"/>
  <c r="S12" i="32"/>
  <c r="S10" i="32"/>
  <c r="J51" i="31"/>
  <c r="G51" i="31"/>
  <c r="D51" i="31"/>
  <c r="E44" i="31"/>
  <c r="J50" i="31"/>
  <c r="E50" i="31"/>
  <c r="J49" i="31"/>
  <c r="E49" i="31"/>
  <c r="J48" i="31"/>
  <c r="E48" i="31"/>
  <c r="J47" i="31"/>
  <c r="E47" i="31"/>
  <c r="J46" i="31"/>
  <c r="E46" i="31"/>
  <c r="J45" i="31"/>
  <c r="E45" i="31"/>
  <c r="J44" i="31"/>
  <c r="N43" i="31"/>
  <c r="P38" i="31"/>
  <c r="J43" i="31"/>
  <c r="E43" i="31"/>
  <c r="P42" i="31"/>
  <c r="J42" i="31"/>
  <c r="E42" i="31"/>
  <c r="P41" i="31"/>
  <c r="J41" i="31"/>
  <c r="E41" i="31"/>
  <c r="P40" i="31"/>
  <c r="J40" i="31"/>
  <c r="E40" i="31"/>
  <c r="P39" i="31"/>
  <c r="J39" i="31"/>
  <c r="J38" i="31"/>
  <c r="E38" i="31"/>
  <c r="P37" i="31"/>
  <c r="D32" i="31"/>
  <c r="D33" i="31"/>
  <c r="J29" i="31"/>
  <c r="L6" i="31"/>
  <c r="L28" i="31"/>
  <c r="L27" i="31"/>
  <c r="O22" i="31"/>
  <c r="O29" i="31"/>
  <c r="J22" i="31"/>
  <c r="L22" i="31"/>
  <c r="R21" i="31"/>
  <c r="L21" i="31"/>
  <c r="R20" i="31"/>
  <c r="D20" i="31"/>
  <c r="R19" i="31"/>
  <c r="L18" i="31"/>
  <c r="R16" i="31"/>
  <c r="L16" i="31"/>
  <c r="R15" i="31"/>
  <c r="R14" i="31"/>
  <c r="P13" i="31"/>
  <c r="R13" i="31"/>
  <c r="O13" i="31"/>
  <c r="J13" i="31"/>
  <c r="L13" i="31"/>
  <c r="R12" i="31"/>
  <c r="L12" i="31"/>
  <c r="E12" i="31"/>
  <c r="R11" i="31"/>
  <c r="R10" i="31"/>
  <c r="R9" i="31"/>
  <c r="R8" i="31"/>
  <c r="R7" i="31"/>
  <c r="R6" i="31"/>
  <c r="AH51" i="30"/>
  <c r="AD51" i="30"/>
  <c r="AA51" i="30"/>
  <c r="X51" i="30"/>
  <c r="L49" i="30"/>
  <c r="L52" i="30"/>
  <c r="E49" i="30"/>
  <c r="E52" i="30"/>
  <c r="G28" i="30"/>
  <c r="S26" i="30"/>
  <c r="S24" i="30"/>
  <c r="S22" i="30"/>
  <c r="G18" i="30"/>
  <c r="S18" i="30"/>
  <c r="S16" i="30"/>
  <c r="S14" i="30"/>
  <c r="G14" i="30"/>
  <c r="S12" i="30"/>
  <c r="S10" i="30"/>
  <c r="G51" i="29"/>
  <c r="J51" i="29"/>
  <c r="D51" i="29"/>
  <c r="E51" i="29"/>
  <c r="J50" i="29"/>
  <c r="E50" i="29"/>
  <c r="J49" i="29"/>
  <c r="J48" i="29"/>
  <c r="E48" i="29"/>
  <c r="E47" i="29"/>
  <c r="J46" i="29"/>
  <c r="E46" i="29"/>
  <c r="J45" i="29"/>
  <c r="E45" i="29"/>
  <c r="E44" i="29"/>
  <c r="N43" i="29"/>
  <c r="P43" i="29"/>
  <c r="J43" i="29"/>
  <c r="E43" i="29"/>
  <c r="P42" i="29"/>
  <c r="P41" i="29"/>
  <c r="E41" i="29"/>
  <c r="P40" i="29"/>
  <c r="J40" i="29"/>
  <c r="E40" i="29"/>
  <c r="P39" i="29"/>
  <c r="E39" i="29"/>
  <c r="E38" i="29"/>
  <c r="P37" i="29"/>
  <c r="D32" i="29"/>
  <c r="L28" i="29"/>
  <c r="L27" i="29"/>
  <c r="O22" i="29"/>
  <c r="O29" i="29"/>
  <c r="J22" i="29"/>
  <c r="R21" i="29"/>
  <c r="L21" i="29"/>
  <c r="R20" i="29"/>
  <c r="D20" i="29"/>
  <c r="R19" i="29"/>
  <c r="L18" i="29"/>
  <c r="R16" i="29"/>
  <c r="R15" i="29"/>
  <c r="R14" i="29"/>
  <c r="P13" i="29"/>
  <c r="R13" i="29"/>
  <c r="O13" i="29"/>
  <c r="J13" i="29"/>
  <c r="R12" i="29"/>
  <c r="L12" i="29"/>
  <c r="E12" i="29"/>
  <c r="R11" i="29"/>
  <c r="R10" i="29"/>
  <c r="R9" i="29"/>
  <c r="R8" i="29"/>
  <c r="R7" i="29"/>
  <c r="R6" i="29"/>
  <c r="L52" i="28"/>
  <c r="E52" i="28"/>
  <c r="AD51" i="28"/>
  <c r="AA51" i="28"/>
  <c r="X51" i="28"/>
  <c r="AH49" i="28"/>
  <c r="L49" i="28"/>
  <c r="E49" i="28"/>
  <c r="AH47" i="28"/>
  <c r="AH45" i="28"/>
  <c r="AH43" i="28"/>
  <c r="AH51" i="28"/>
  <c r="G28" i="28"/>
  <c r="S26" i="28"/>
  <c r="S22" i="28"/>
  <c r="S16" i="28"/>
  <c r="G14" i="28"/>
  <c r="G18" i="28"/>
  <c r="S18" i="28"/>
  <c r="S12" i="28"/>
  <c r="S10" i="28"/>
  <c r="G51" i="27"/>
  <c r="J51" i="27"/>
  <c r="D51" i="27"/>
  <c r="E51" i="27"/>
  <c r="J50" i="27"/>
  <c r="E50" i="27"/>
  <c r="J48" i="27"/>
  <c r="E48" i="27"/>
  <c r="J47" i="27"/>
  <c r="E47" i="27"/>
  <c r="J46" i="27"/>
  <c r="E46" i="27"/>
  <c r="J45" i="27"/>
  <c r="E45" i="27"/>
  <c r="E44" i="27"/>
  <c r="N43" i="27"/>
  <c r="P43" i="27"/>
  <c r="J43" i="27"/>
  <c r="E43" i="27"/>
  <c r="P42" i="27"/>
  <c r="E42" i="27"/>
  <c r="P41" i="27"/>
  <c r="J41" i="27"/>
  <c r="E41" i="27"/>
  <c r="P40" i="27"/>
  <c r="J40" i="27"/>
  <c r="E40" i="27"/>
  <c r="P39" i="27"/>
  <c r="E39" i="27"/>
  <c r="J38" i="27"/>
  <c r="E38" i="27"/>
  <c r="P37" i="27"/>
  <c r="D32" i="27"/>
  <c r="D33" i="27"/>
  <c r="E31" i="27"/>
  <c r="L28" i="27"/>
  <c r="L27" i="27"/>
  <c r="O22" i="27"/>
  <c r="O29" i="27"/>
  <c r="J22" i="27"/>
  <c r="R21" i="27"/>
  <c r="L21" i="27"/>
  <c r="R20" i="27"/>
  <c r="D20" i="27"/>
  <c r="R19" i="27"/>
  <c r="R16" i="27"/>
  <c r="R15" i="27"/>
  <c r="R14" i="27"/>
  <c r="P13" i="27"/>
  <c r="R13" i="27"/>
  <c r="O13" i="27"/>
  <c r="J13" i="27"/>
  <c r="R12" i="27"/>
  <c r="E12" i="27"/>
  <c r="R11" i="27"/>
  <c r="R10" i="27"/>
  <c r="R9" i="27"/>
  <c r="R8" i="27"/>
  <c r="R7" i="27"/>
  <c r="R6" i="27"/>
  <c r="L52" i="26"/>
  <c r="AH51" i="26"/>
  <c r="AD51" i="26"/>
  <c r="AA51" i="26"/>
  <c r="X51" i="26"/>
  <c r="L49" i="26"/>
  <c r="E49" i="26"/>
  <c r="E52" i="26"/>
  <c r="G28" i="26"/>
  <c r="S26" i="26"/>
  <c r="S24" i="26"/>
  <c r="S22" i="26"/>
  <c r="G18" i="26"/>
  <c r="S18" i="26"/>
  <c r="S16" i="26"/>
  <c r="S14" i="26"/>
  <c r="G14" i="26"/>
  <c r="S12" i="26"/>
  <c r="S10" i="26"/>
  <c r="J51" i="25"/>
  <c r="G51" i="25"/>
  <c r="J38" i="25"/>
  <c r="D51" i="25"/>
  <c r="E39" i="25"/>
  <c r="J50" i="25"/>
  <c r="E50" i="25"/>
  <c r="J49" i="25"/>
  <c r="E49" i="25"/>
  <c r="J48" i="25"/>
  <c r="E48" i="25"/>
  <c r="J47" i="25"/>
  <c r="E47" i="25"/>
  <c r="J46" i="25"/>
  <c r="E46" i="25"/>
  <c r="J45" i="25"/>
  <c r="E45" i="25"/>
  <c r="J44" i="25"/>
  <c r="P43" i="25"/>
  <c r="J43" i="25"/>
  <c r="E43" i="25"/>
  <c r="P42" i="25"/>
  <c r="J42" i="25"/>
  <c r="E42" i="25"/>
  <c r="P41" i="25"/>
  <c r="J41" i="25"/>
  <c r="E41" i="25"/>
  <c r="P40" i="25"/>
  <c r="J40" i="25"/>
  <c r="E40" i="25"/>
  <c r="P39" i="25"/>
  <c r="J39" i="25"/>
  <c r="P38" i="25"/>
  <c r="E38" i="25"/>
  <c r="P37" i="25"/>
  <c r="D32" i="25"/>
  <c r="D33" i="25"/>
  <c r="O29" i="25"/>
  <c r="J29" i="25"/>
  <c r="L11" i="25"/>
  <c r="L28" i="25"/>
  <c r="L27" i="25"/>
  <c r="O22" i="25"/>
  <c r="J22" i="25"/>
  <c r="L22" i="25"/>
  <c r="R21" i="25"/>
  <c r="L21" i="25"/>
  <c r="R20" i="25"/>
  <c r="D20" i="25"/>
  <c r="R19" i="25"/>
  <c r="L18" i="25"/>
  <c r="R16" i="25"/>
  <c r="L16" i="25"/>
  <c r="R15" i="25"/>
  <c r="R14" i="25"/>
  <c r="P13" i="25"/>
  <c r="R13" i="25"/>
  <c r="O13" i="25"/>
  <c r="J13" i="25"/>
  <c r="L13" i="25"/>
  <c r="R12" i="25"/>
  <c r="L12" i="25"/>
  <c r="E12" i="25"/>
  <c r="R11" i="25"/>
  <c r="R10" i="25"/>
  <c r="R9" i="25"/>
  <c r="R8" i="25"/>
  <c r="R7" i="25"/>
  <c r="R6" i="25"/>
  <c r="L6" i="25"/>
  <c r="L52" i="24"/>
  <c r="E52" i="24"/>
  <c r="AH51" i="24"/>
  <c r="AD51" i="24"/>
  <c r="AA51" i="24"/>
  <c r="X51" i="24"/>
  <c r="L49" i="24"/>
  <c r="E49" i="24"/>
  <c r="G28" i="24"/>
  <c r="S26" i="24"/>
  <c r="S24" i="24"/>
  <c r="S22" i="24"/>
  <c r="G18" i="24"/>
  <c r="S18" i="24"/>
  <c r="S16" i="24"/>
  <c r="S14" i="24"/>
  <c r="G14" i="24"/>
  <c r="S12" i="24"/>
  <c r="S10" i="24"/>
  <c r="G51" i="23"/>
  <c r="J51" i="23"/>
  <c r="D51" i="23"/>
  <c r="E44" i="23"/>
  <c r="J50" i="23"/>
  <c r="E50" i="23"/>
  <c r="J49" i="23"/>
  <c r="J48" i="23"/>
  <c r="E48" i="23"/>
  <c r="J47" i="23"/>
  <c r="E47" i="23"/>
  <c r="J46" i="23"/>
  <c r="E46" i="23"/>
  <c r="J45" i="23"/>
  <c r="E45" i="23"/>
  <c r="N43" i="23"/>
  <c r="P43" i="23"/>
  <c r="J43" i="23"/>
  <c r="E43" i="23"/>
  <c r="P42" i="23"/>
  <c r="J41" i="23"/>
  <c r="E41" i="23"/>
  <c r="P40" i="23"/>
  <c r="J40" i="23"/>
  <c r="E40" i="23"/>
  <c r="P39" i="23"/>
  <c r="J38" i="23"/>
  <c r="E38" i="23"/>
  <c r="P37" i="23"/>
  <c r="D32" i="23"/>
  <c r="L28" i="23"/>
  <c r="L27" i="23"/>
  <c r="O22" i="23"/>
  <c r="O29" i="23"/>
  <c r="J22" i="23"/>
  <c r="R21" i="23"/>
  <c r="L21" i="23"/>
  <c r="R20" i="23"/>
  <c r="D20" i="23"/>
  <c r="R19" i="23"/>
  <c r="L18" i="23"/>
  <c r="R16" i="23"/>
  <c r="R15" i="23"/>
  <c r="R14" i="23"/>
  <c r="P13" i="23"/>
  <c r="R13" i="23"/>
  <c r="O13" i="23"/>
  <c r="J13" i="23"/>
  <c r="R12" i="23"/>
  <c r="E12" i="23"/>
  <c r="R11" i="23"/>
  <c r="R10" i="23"/>
  <c r="R9" i="23"/>
  <c r="R8" i="23"/>
  <c r="R7" i="23"/>
  <c r="R6" i="23"/>
  <c r="L52" i="22"/>
  <c r="E52" i="22"/>
  <c r="AH51" i="22"/>
  <c r="AD51" i="22"/>
  <c r="AA51" i="22"/>
  <c r="X51" i="22"/>
  <c r="L49" i="22"/>
  <c r="E49" i="22"/>
  <c r="G28" i="22"/>
  <c r="S26" i="22"/>
  <c r="S24" i="22"/>
  <c r="S22" i="22"/>
  <c r="G18" i="22"/>
  <c r="S18" i="22"/>
  <c r="S16" i="22"/>
  <c r="S14" i="22"/>
  <c r="G14" i="22"/>
  <c r="S12" i="22"/>
  <c r="S10" i="22"/>
  <c r="J51" i="21"/>
  <c r="G51" i="21"/>
  <c r="J49" i="21"/>
  <c r="D51" i="21"/>
  <c r="E44" i="21"/>
  <c r="J50" i="21"/>
  <c r="E50" i="21"/>
  <c r="J48" i="21"/>
  <c r="E48" i="21"/>
  <c r="J47" i="21"/>
  <c r="E47" i="21"/>
  <c r="J46" i="21"/>
  <c r="E46" i="21"/>
  <c r="J45" i="21"/>
  <c r="E45" i="21"/>
  <c r="J44" i="21"/>
  <c r="N43" i="21"/>
  <c r="P43" i="21"/>
  <c r="J43" i="21"/>
  <c r="E43" i="21"/>
  <c r="P42" i="21"/>
  <c r="P41" i="21"/>
  <c r="J41" i="21"/>
  <c r="E41" i="21"/>
  <c r="P40" i="21"/>
  <c r="J40" i="21"/>
  <c r="E40" i="21"/>
  <c r="P39" i="21"/>
  <c r="J39" i="21"/>
  <c r="J38" i="21"/>
  <c r="E38" i="21"/>
  <c r="P37" i="21"/>
  <c r="D32" i="21"/>
  <c r="D33" i="21"/>
  <c r="E31" i="21"/>
  <c r="J29" i="21"/>
  <c r="L6" i="21"/>
  <c r="L28" i="21"/>
  <c r="L27" i="21"/>
  <c r="O22" i="21"/>
  <c r="O29" i="21"/>
  <c r="J22" i="21"/>
  <c r="L22" i="21"/>
  <c r="R21" i="21"/>
  <c r="L21" i="21"/>
  <c r="R20" i="21"/>
  <c r="D20" i="21"/>
  <c r="R19" i="21"/>
  <c r="L18" i="21"/>
  <c r="R16" i="21"/>
  <c r="L16" i="21"/>
  <c r="R15" i="21"/>
  <c r="R14" i="21"/>
  <c r="P13" i="21"/>
  <c r="R13" i="21"/>
  <c r="O13" i="21"/>
  <c r="J13" i="21"/>
  <c r="L13" i="21"/>
  <c r="R12" i="21"/>
  <c r="L12" i="21"/>
  <c r="E12" i="21"/>
  <c r="R11" i="21"/>
  <c r="R10" i="21"/>
  <c r="R9" i="21"/>
  <c r="R8" i="21"/>
  <c r="R7" i="21"/>
  <c r="R6" i="21"/>
  <c r="L52" i="20"/>
  <c r="AH51" i="20"/>
  <c r="AD51" i="20"/>
  <c r="AA51" i="20"/>
  <c r="X51" i="20"/>
  <c r="L49" i="20"/>
  <c r="E49" i="20"/>
  <c r="E52" i="20"/>
  <c r="G28" i="20"/>
  <c r="S26" i="20"/>
  <c r="S24" i="20"/>
  <c r="S22" i="20"/>
  <c r="S16" i="20"/>
  <c r="S14" i="20"/>
  <c r="G14" i="20"/>
  <c r="G18" i="20"/>
  <c r="S18" i="20"/>
  <c r="S12" i="20"/>
  <c r="S10" i="20"/>
  <c r="J51" i="19"/>
  <c r="G51" i="19"/>
  <c r="D51" i="19"/>
  <c r="E44" i="19"/>
  <c r="J50" i="19"/>
  <c r="E50" i="19"/>
  <c r="J49" i="19"/>
  <c r="J48" i="19"/>
  <c r="E48" i="19"/>
  <c r="J47" i="19"/>
  <c r="E47" i="19"/>
  <c r="J46" i="19"/>
  <c r="E46" i="19"/>
  <c r="J45" i="19"/>
  <c r="E45" i="19"/>
  <c r="J44" i="19"/>
  <c r="N43" i="19"/>
  <c r="P43" i="19"/>
  <c r="J43" i="19"/>
  <c r="E43" i="19"/>
  <c r="P42" i="19"/>
  <c r="J42" i="19"/>
  <c r="P41" i="19"/>
  <c r="J41" i="19"/>
  <c r="E41" i="19"/>
  <c r="P40" i="19"/>
  <c r="J40" i="19"/>
  <c r="E40" i="19"/>
  <c r="P39" i="19"/>
  <c r="J39" i="19"/>
  <c r="J38" i="19"/>
  <c r="E38" i="19"/>
  <c r="P37" i="19"/>
  <c r="D32" i="19"/>
  <c r="J29" i="19"/>
  <c r="L6" i="19"/>
  <c r="L28" i="19"/>
  <c r="L27" i="19"/>
  <c r="O22" i="19"/>
  <c r="O29" i="19"/>
  <c r="J22" i="19"/>
  <c r="L22" i="19"/>
  <c r="R21" i="19"/>
  <c r="L21" i="19"/>
  <c r="R20" i="19"/>
  <c r="D20" i="19"/>
  <c r="R19" i="19"/>
  <c r="L18" i="19"/>
  <c r="R16" i="19"/>
  <c r="L16" i="19"/>
  <c r="R15" i="19"/>
  <c r="R14" i="19"/>
  <c r="P13" i="19"/>
  <c r="R13" i="19"/>
  <c r="O13" i="19"/>
  <c r="J13" i="19"/>
  <c r="L13" i="19"/>
  <c r="R12" i="19"/>
  <c r="L12" i="19"/>
  <c r="E12" i="19"/>
  <c r="R11" i="19"/>
  <c r="R10" i="19"/>
  <c r="R9" i="19"/>
  <c r="R8" i="19"/>
  <c r="R7" i="19"/>
  <c r="R6" i="19"/>
  <c r="L52" i="18"/>
  <c r="E52" i="18"/>
  <c r="AH51" i="18"/>
  <c r="AD51" i="18"/>
  <c r="AA51" i="18"/>
  <c r="X51" i="18"/>
  <c r="L49" i="18"/>
  <c r="E49" i="18"/>
  <c r="G28" i="18"/>
  <c r="S26" i="18"/>
  <c r="S24" i="18"/>
  <c r="S22" i="18"/>
  <c r="S16" i="18"/>
  <c r="G14" i="18"/>
  <c r="G18" i="18"/>
  <c r="S18" i="18"/>
  <c r="S12" i="18"/>
  <c r="S10" i="18"/>
  <c r="G51" i="17"/>
  <c r="J51" i="17"/>
  <c r="D51" i="17"/>
  <c r="E51" i="17"/>
  <c r="J50" i="17"/>
  <c r="E50" i="17"/>
  <c r="J48" i="17"/>
  <c r="E48" i="17"/>
  <c r="J47" i="17"/>
  <c r="E47" i="17"/>
  <c r="J46" i="17"/>
  <c r="E46" i="17"/>
  <c r="J45" i="17"/>
  <c r="E45" i="17"/>
  <c r="N43" i="17"/>
  <c r="P38" i="17"/>
  <c r="J43" i="17"/>
  <c r="E43" i="17"/>
  <c r="P42" i="17"/>
  <c r="J42" i="17"/>
  <c r="J41" i="17"/>
  <c r="E41" i="17"/>
  <c r="P40" i="17"/>
  <c r="J40" i="17"/>
  <c r="E40" i="17"/>
  <c r="P39" i="17"/>
  <c r="J38" i="17"/>
  <c r="E38" i="17"/>
  <c r="P37" i="17"/>
  <c r="D32" i="17"/>
  <c r="D33" i="17"/>
  <c r="L28" i="17"/>
  <c r="L27" i="17"/>
  <c r="O22" i="17"/>
  <c r="O29" i="17"/>
  <c r="J22" i="17"/>
  <c r="R21" i="17"/>
  <c r="L21" i="17"/>
  <c r="R20" i="17"/>
  <c r="D20" i="17"/>
  <c r="R19" i="17"/>
  <c r="L18" i="17"/>
  <c r="R16" i="17"/>
  <c r="R15" i="17"/>
  <c r="R14" i="17"/>
  <c r="P13" i="17"/>
  <c r="R13" i="17"/>
  <c r="O13" i="17"/>
  <c r="J13" i="17"/>
  <c r="R12" i="17"/>
  <c r="L12" i="17"/>
  <c r="R11" i="17"/>
  <c r="R10" i="17"/>
  <c r="R9" i="17"/>
  <c r="R8" i="17"/>
  <c r="R7" i="17"/>
  <c r="R6" i="17"/>
  <c r="E52" i="16"/>
  <c r="AH51" i="16"/>
  <c r="AD51" i="16"/>
  <c r="AA51" i="16"/>
  <c r="X51" i="16"/>
  <c r="L49" i="16"/>
  <c r="L52" i="16"/>
  <c r="E49" i="16"/>
  <c r="G28" i="16"/>
  <c r="S26" i="16"/>
  <c r="S24" i="16"/>
  <c r="S22" i="16"/>
  <c r="S16" i="16"/>
  <c r="S14" i="16"/>
  <c r="G14" i="16"/>
  <c r="G18" i="16"/>
  <c r="S18" i="16"/>
  <c r="S12" i="16"/>
  <c r="S10" i="16"/>
  <c r="J51" i="15"/>
  <c r="G51" i="15"/>
  <c r="J49" i="15"/>
  <c r="D51" i="15"/>
  <c r="E44" i="15"/>
  <c r="J50" i="15"/>
  <c r="E50" i="15"/>
  <c r="J48" i="15"/>
  <c r="E48" i="15"/>
  <c r="J47" i="15"/>
  <c r="J46" i="15"/>
  <c r="J45" i="15"/>
  <c r="E45" i="15"/>
  <c r="J44" i="15"/>
  <c r="N43" i="15"/>
  <c r="P43" i="15"/>
  <c r="J43" i="15"/>
  <c r="E43" i="15"/>
  <c r="P42" i="15"/>
  <c r="J41" i="15"/>
  <c r="P40" i="15"/>
  <c r="J40" i="15"/>
  <c r="P39" i="15"/>
  <c r="J39" i="15"/>
  <c r="J38" i="15"/>
  <c r="E38" i="15"/>
  <c r="P37" i="15"/>
  <c r="D32" i="15"/>
  <c r="D33" i="15"/>
  <c r="L28" i="15"/>
  <c r="L27" i="15"/>
  <c r="O22" i="15"/>
  <c r="O29" i="15"/>
  <c r="J22" i="15"/>
  <c r="R21" i="15"/>
  <c r="L21" i="15"/>
  <c r="R20" i="15"/>
  <c r="D20" i="15"/>
  <c r="R19" i="15"/>
  <c r="L18" i="15"/>
  <c r="R16" i="15"/>
  <c r="R15" i="15"/>
  <c r="R14" i="15"/>
  <c r="P13" i="15"/>
  <c r="R13" i="15"/>
  <c r="O13" i="15"/>
  <c r="J13" i="15"/>
  <c r="R12" i="15"/>
  <c r="L12" i="15"/>
  <c r="E12" i="15"/>
  <c r="R11" i="15"/>
  <c r="R10" i="15"/>
  <c r="R9" i="15"/>
  <c r="R8" i="15"/>
  <c r="R7" i="15"/>
  <c r="R6" i="15"/>
  <c r="L52" i="14"/>
  <c r="AH51" i="14"/>
  <c r="AD51" i="14"/>
  <c r="AA51" i="14"/>
  <c r="X51" i="14"/>
  <c r="L49" i="14"/>
  <c r="E49" i="14"/>
  <c r="E52" i="14"/>
  <c r="G28" i="14"/>
  <c r="S26" i="14"/>
  <c r="S24" i="14"/>
  <c r="S22" i="14"/>
  <c r="G18" i="14"/>
  <c r="S18" i="14"/>
  <c r="S16" i="14"/>
  <c r="S14" i="14"/>
  <c r="G14" i="14"/>
  <c r="S12" i="14"/>
  <c r="S10" i="14"/>
  <c r="G51" i="13"/>
  <c r="J51" i="13"/>
  <c r="E51" i="13"/>
  <c r="D51" i="13"/>
  <c r="J50" i="13"/>
  <c r="E50" i="13"/>
  <c r="E49" i="13"/>
  <c r="J48" i="13"/>
  <c r="E48" i="13"/>
  <c r="E47" i="13"/>
  <c r="E46" i="13"/>
  <c r="J45" i="13"/>
  <c r="E45" i="13"/>
  <c r="E44" i="13"/>
  <c r="P43" i="13"/>
  <c r="N43" i="13"/>
  <c r="J43" i="13"/>
  <c r="E43" i="13"/>
  <c r="P42" i="13"/>
  <c r="E42" i="13"/>
  <c r="P41" i="13"/>
  <c r="E41" i="13"/>
  <c r="P40" i="13"/>
  <c r="E40" i="13"/>
  <c r="P39" i="13"/>
  <c r="E39" i="13"/>
  <c r="P38" i="13"/>
  <c r="E38" i="13"/>
  <c r="P37" i="13"/>
  <c r="D32" i="13"/>
  <c r="D33" i="13"/>
  <c r="L28" i="13"/>
  <c r="L27" i="13"/>
  <c r="O22" i="13"/>
  <c r="O29" i="13"/>
  <c r="J22" i="13"/>
  <c r="R21" i="13"/>
  <c r="L21" i="13"/>
  <c r="R20" i="13"/>
  <c r="D20" i="13"/>
  <c r="R19" i="13"/>
  <c r="L18" i="13"/>
  <c r="R16" i="13"/>
  <c r="R15" i="13"/>
  <c r="R14" i="13"/>
  <c r="P13" i="13"/>
  <c r="R13" i="13"/>
  <c r="O13" i="13"/>
  <c r="J13" i="13"/>
  <c r="R12" i="13"/>
  <c r="L12" i="13"/>
  <c r="E12" i="13"/>
  <c r="R11" i="13"/>
  <c r="R10" i="13"/>
  <c r="R9" i="13"/>
  <c r="R8" i="13"/>
  <c r="R7" i="13"/>
  <c r="R6" i="13"/>
  <c r="O52" i="12"/>
  <c r="L52" i="12"/>
  <c r="E52" i="12"/>
  <c r="AH51" i="12"/>
  <c r="AD51" i="12"/>
  <c r="AA51" i="12"/>
  <c r="X51" i="12"/>
  <c r="O49" i="12"/>
  <c r="L49" i="12"/>
  <c r="E49" i="12"/>
  <c r="N28" i="12"/>
  <c r="G28" i="12"/>
  <c r="S26" i="12"/>
  <c r="S24" i="12"/>
  <c r="S22" i="12"/>
  <c r="N18" i="12"/>
  <c r="S18" i="12"/>
  <c r="G18" i="12"/>
  <c r="S16" i="12"/>
  <c r="S14" i="12"/>
  <c r="N14" i="12"/>
  <c r="G14" i="12"/>
  <c r="S12" i="12"/>
  <c r="S10" i="12"/>
  <c r="G51" i="11"/>
  <c r="J51" i="11"/>
  <c r="D51" i="11"/>
  <c r="E51" i="11"/>
  <c r="J50" i="11"/>
  <c r="E50" i="11"/>
  <c r="J48" i="11"/>
  <c r="E48" i="11"/>
  <c r="E47" i="11"/>
  <c r="E46" i="11"/>
  <c r="E45" i="11"/>
  <c r="E44" i="11"/>
  <c r="N43" i="11"/>
  <c r="P43" i="11"/>
  <c r="J43" i="11"/>
  <c r="E43" i="11"/>
  <c r="P42" i="11"/>
  <c r="E41" i="11"/>
  <c r="P40" i="11"/>
  <c r="E40" i="11"/>
  <c r="P39" i="11"/>
  <c r="J39" i="11"/>
  <c r="E39" i="11"/>
  <c r="D32" i="11"/>
  <c r="O29" i="11"/>
  <c r="J29" i="11"/>
  <c r="L15" i="11"/>
  <c r="L28" i="11"/>
  <c r="L27" i="11"/>
  <c r="O22" i="11"/>
  <c r="J22" i="11"/>
  <c r="L22" i="11"/>
  <c r="R21" i="11"/>
  <c r="L21" i="11"/>
  <c r="R20" i="11"/>
  <c r="D20" i="11"/>
  <c r="R19" i="11"/>
  <c r="L18" i="11"/>
  <c r="R16" i="11"/>
  <c r="L16" i="11"/>
  <c r="R15" i="11"/>
  <c r="R14" i="11"/>
  <c r="P13" i="11"/>
  <c r="R13" i="11"/>
  <c r="O13" i="11"/>
  <c r="J13" i="11"/>
  <c r="L13" i="11"/>
  <c r="R12" i="11"/>
  <c r="E12" i="11"/>
  <c r="R11" i="11"/>
  <c r="L11" i="11"/>
  <c r="R10" i="11"/>
  <c r="R9" i="11"/>
  <c r="R8" i="11"/>
  <c r="R7" i="11"/>
  <c r="R6" i="11"/>
  <c r="L6" i="11"/>
  <c r="AH51" i="10"/>
  <c r="AD51" i="10"/>
  <c r="AA51" i="10"/>
  <c r="X51" i="10"/>
  <c r="L49" i="10"/>
  <c r="L52" i="10"/>
  <c r="E49" i="10"/>
  <c r="E52" i="10"/>
  <c r="G28" i="10"/>
  <c r="S26" i="10"/>
  <c r="S24" i="10"/>
  <c r="S22" i="10"/>
  <c r="G18" i="10"/>
  <c r="S18" i="10"/>
  <c r="S16" i="10"/>
  <c r="S14" i="10"/>
  <c r="G14" i="10"/>
  <c r="S12" i="10"/>
  <c r="S10" i="10"/>
  <c r="J51" i="9"/>
  <c r="G51" i="9"/>
  <c r="E51" i="9"/>
  <c r="D51" i="9"/>
  <c r="E44" i="9"/>
  <c r="J50" i="9"/>
  <c r="E50" i="9"/>
  <c r="J49" i="9"/>
  <c r="E49" i="9"/>
  <c r="J48" i="9"/>
  <c r="E48" i="9"/>
  <c r="J47" i="9"/>
  <c r="E47" i="9"/>
  <c r="J46" i="9"/>
  <c r="E46" i="9"/>
  <c r="J45" i="9"/>
  <c r="E45" i="9"/>
  <c r="J44" i="9"/>
  <c r="P43" i="9"/>
  <c r="N43" i="9"/>
  <c r="J43" i="9"/>
  <c r="E43" i="9"/>
  <c r="P42" i="9"/>
  <c r="J42" i="9"/>
  <c r="E42" i="9"/>
  <c r="P41" i="9"/>
  <c r="J41" i="9"/>
  <c r="E41" i="9"/>
  <c r="P40" i="9"/>
  <c r="J40" i="9"/>
  <c r="E40" i="9"/>
  <c r="P39" i="9"/>
  <c r="J39" i="9"/>
  <c r="P38" i="9"/>
  <c r="J38" i="9"/>
  <c r="E38" i="9"/>
  <c r="P37" i="9"/>
  <c r="D32" i="9"/>
  <c r="L28" i="9"/>
  <c r="L27" i="9"/>
  <c r="O22" i="9"/>
  <c r="O29" i="9"/>
  <c r="J22" i="9"/>
  <c r="J29" i="9"/>
  <c r="R21" i="9"/>
  <c r="L21" i="9"/>
  <c r="R20" i="9"/>
  <c r="D20" i="9"/>
  <c r="R19" i="9"/>
  <c r="L18" i="9"/>
  <c r="R16" i="9"/>
  <c r="R15" i="9"/>
  <c r="R14" i="9"/>
  <c r="P13" i="9"/>
  <c r="R13" i="9"/>
  <c r="O13" i="9"/>
  <c r="J13" i="9"/>
  <c r="R12" i="9"/>
  <c r="L12" i="9"/>
  <c r="E12" i="9"/>
  <c r="R11" i="9"/>
  <c r="R10" i="9"/>
  <c r="R9" i="9"/>
  <c r="R8" i="9"/>
  <c r="R7" i="9"/>
  <c r="R6" i="9"/>
  <c r="L52" i="8"/>
  <c r="E52" i="8"/>
  <c r="AH51" i="8"/>
  <c r="AD51" i="8"/>
  <c r="AA51" i="8"/>
  <c r="X51" i="8"/>
  <c r="L49" i="8"/>
  <c r="E49" i="8"/>
  <c r="G28" i="8"/>
  <c r="S26" i="8"/>
  <c r="S24" i="8"/>
  <c r="S22" i="8"/>
  <c r="S16" i="8"/>
  <c r="G14" i="8"/>
  <c r="G18" i="8"/>
  <c r="S18" i="8"/>
  <c r="S12" i="8"/>
  <c r="S10" i="8"/>
  <c r="J51" i="7"/>
  <c r="G51" i="7"/>
  <c r="J49" i="7"/>
  <c r="D51" i="7"/>
  <c r="E44" i="7"/>
  <c r="J50" i="7"/>
  <c r="E50" i="7"/>
  <c r="J48" i="7"/>
  <c r="E48" i="7"/>
  <c r="J47" i="7"/>
  <c r="J46" i="7"/>
  <c r="J45" i="7"/>
  <c r="E45" i="7"/>
  <c r="J44" i="7"/>
  <c r="N43" i="7"/>
  <c r="P43" i="7"/>
  <c r="J43" i="7"/>
  <c r="E43" i="7"/>
  <c r="P42" i="7"/>
  <c r="J41" i="7"/>
  <c r="P40" i="7"/>
  <c r="J40" i="7"/>
  <c r="E40" i="7"/>
  <c r="P39" i="7"/>
  <c r="J39" i="7"/>
  <c r="J38" i="7"/>
  <c r="E38" i="7"/>
  <c r="P37" i="7"/>
  <c r="D32" i="7"/>
  <c r="D33" i="7"/>
  <c r="E31" i="7"/>
  <c r="L28" i="7"/>
  <c r="L27" i="7"/>
  <c r="O22" i="7"/>
  <c r="O29" i="7"/>
  <c r="J22" i="7"/>
  <c r="R21" i="7"/>
  <c r="L21" i="7"/>
  <c r="R20" i="7"/>
  <c r="D20" i="7"/>
  <c r="R19" i="7"/>
  <c r="L18" i="7"/>
  <c r="E17" i="7"/>
  <c r="R16" i="7"/>
  <c r="R15" i="7"/>
  <c r="R14" i="7"/>
  <c r="P13" i="7"/>
  <c r="R13" i="7"/>
  <c r="O13" i="7"/>
  <c r="J13" i="7"/>
  <c r="R12" i="7"/>
  <c r="L12" i="7"/>
  <c r="E12" i="7"/>
  <c r="R11" i="7"/>
  <c r="R10" i="7"/>
  <c r="R9" i="7"/>
  <c r="R8" i="7"/>
  <c r="R7" i="7"/>
  <c r="R6" i="7"/>
  <c r="L52" i="6"/>
  <c r="AH51" i="6"/>
  <c r="AD51" i="6"/>
  <c r="AA51" i="6"/>
  <c r="X51" i="6"/>
  <c r="L49" i="6"/>
  <c r="E49" i="6"/>
  <c r="E52" i="6"/>
  <c r="G28" i="6"/>
  <c r="S26" i="6"/>
  <c r="S24" i="6"/>
  <c r="S22" i="6"/>
  <c r="S16" i="6"/>
  <c r="G14" i="6"/>
  <c r="G18" i="6"/>
  <c r="S18" i="6"/>
  <c r="S12" i="6"/>
  <c r="S10" i="6"/>
  <c r="V61" i="5"/>
  <c r="U61" i="5"/>
  <c r="U60" i="5"/>
  <c r="V60" i="5"/>
  <c r="V59" i="5"/>
  <c r="U59" i="5"/>
  <c r="U58" i="5"/>
  <c r="V58" i="5"/>
  <c r="U57" i="5"/>
  <c r="V57" i="5"/>
  <c r="U56" i="5"/>
  <c r="V56" i="5"/>
  <c r="U55" i="5"/>
  <c r="V55" i="5"/>
  <c r="U54" i="5"/>
  <c r="V54" i="5"/>
  <c r="V53" i="5"/>
  <c r="U53" i="5"/>
  <c r="U52" i="5"/>
  <c r="V52" i="5"/>
  <c r="V51" i="5"/>
  <c r="U51" i="5"/>
  <c r="G51" i="5"/>
  <c r="J51" i="5"/>
  <c r="D51" i="5"/>
  <c r="E47" i="5"/>
  <c r="U50" i="5"/>
  <c r="V50" i="5"/>
  <c r="J50" i="5"/>
  <c r="E50" i="5"/>
  <c r="J49" i="5"/>
  <c r="E49" i="5"/>
  <c r="J48" i="5"/>
  <c r="E48" i="5"/>
  <c r="J47" i="5"/>
  <c r="J46" i="5"/>
  <c r="J44" i="5"/>
  <c r="E44" i="5"/>
  <c r="N43" i="5"/>
  <c r="P39" i="5"/>
  <c r="J43" i="5"/>
  <c r="E43" i="5"/>
  <c r="V42" i="5"/>
  <c r="U42" i="5"/>
  <c r="P42" i="5"/>
  <c r="J42" i="5"/>
  <c r="E42" i="5"/>
  <c r="U41" i="5"/>
  <c r="V41" i="5"/>
  <c r="J41" i="5"/>
  <c r="E41" i="5"/>
  <c r="U40" i="5"/>
  <c r="V40" i="5"/>
  <c r="P40" i="5"/>
  <c r="J40" i="5"/>
  <c r="E40" i="5"/>
  <c r="U39" i="5"/>
  <c r="V39" i="5"/>
  <c r="J39" i="5"/>
  <c r="V38" i="5"/>
  <c r="U38" i="5"/>
  <c r="J38" i="5"/>
  <c r="U37" i="5"/>
  <c r="V37" i="5"/>
  <c r="D32" i="5"/>
  <c r="U28" i="5"/>
  <c r="V28" i="5"/>
  <c r="L28" i="5"/>
  <c r="U27" i="5"/>
  <c r="V27" i="5"/>
  <c r="L27" i="5"/>
  <c r="U26" i="5"/>
  <c r="V26" i="5"/>
  <c r="O26" i="5"/>
  <c r="J26" i="5"/>
  <c r="V25" i="5"/>
  <c r="U25" i="5"/>
  <c r="U24" i="5"/>
  <c r="V24" i="5"/>
  <c r="U23" i="5"/>
  <c r="V23" i="5"/>
  <c r="O22" i="5"/>
  <c r="O29" i="5"/>
  <c r="J22" i="5"/>
  <c r="U22" i="5"/>
  <c r="V22" i="5"/>
  <c r="U21" i="5"/>
  <c r="V21" i="5"/>
  <c r="R21" i="5"/>
  <c r="L21" i="5"/>
  <c r="U20" i="5"/>
  <c r="V20" i="5"/>
  <c r="R20" i="5"/>
  <c r="D20" i="5"/>
  <c r="D33" i="5"/>
  <c r="U19" i="5"/>
  <c r="V19" i="5"/>
  <c r="R19" i="5"/>
  <c r="U18" i="5"/>
  <c r="V18" i="5"/>
  <c r="L18" i="5"/>
  <c r="U17" i="5"/>
  <c r="V17" i="5"/>
  <c r="U16" i="5"/>
  <c r="V16" i="5"/>
  <c r="R16" i="5"/>
  <c r="U15" i="5"/>
  <c r="V15" i="5"/>
  <c r="R15" i="5"/>
  <c r="U14" i="5"/>
  <c r="V14" i="5"/>
  <c r="R14" i="5"/>
  <c r="U13" i="5"/>
  <c r="V13" i="5"/>
  <c r="P13" i="5"/>
  <c r="R13" i="5"/>
  <c r="O13" i="5"/>
  <c r="J13" i="5"/>
  <c r="U12" i="5"/>
  <c r="V12" i="5"/>
  <c r="R12" i="5"/>
  <c r="L12" i="5"/>
  <c r="E12" i="5"/>
  <c r="U11" i="5"/>
  <c r="V11" i="5"/>
  <c r="R11" i="5"/>
  <c r="U10" i="5"/>
  <c r="V10" i="5"/>
  <c r="R10" i="5"/>
  <c r="V9" i="5"/>
  <c r="U9" i="5"/>
  <c r="R9" i="5"/>
  <c r="U8" i="5"/>
  <c r="V8" i="5"/>
  <c r="R8" i="5"/>
  <c r="U7" i="5"/>
  <c r="V7" i="5"/>
  <c r="R7" i="5"/>
  <c r="U6" i="5"/>
  <c r="V6" i="5"/>
  <c r="R6" i="5"/>
  <c r="AD51" i="4"/>
  <c r="AA51" i="4"/>
  <c r="X51" i="4"/>
  <c r="L49" i="4"/>
  <c r="L52" i="4"/>
  <c r="E49" i="4"/>
  <c r="E52" i="4"/>
  <c r="AH47" i="4"/>
  <c r="AH51" i="4"/>
  <c r="AH45" i="4"/>
  <c r="AH43" i="4"/>
  <c r="G28" i="4"/>
  <c r="S26" i="4"/>
  <c r="S24" i="4"/>
  <c r="S22" i="4"/>
  <c r="S16" i="4"/>
  <c r="G14" i="4"/>
  <c r="G18" i="4"/>
  <c r="S18" i="4"/>
  <c r="S12" i="4"/>
  <c r="S10" i="4"/>
  <c r="G51" i="3"/>
  <c r="J51" i="3"/>
  <c r="E51" i="3"/>
  <c r="D51" i="3"/>
  <c r="J50" i="3"/>
  <c r="E50" i="3"/>
  <c r="J49" i="3"/>
  <c r="E49" i="3"/>
  <c r="J48" i="3"/>
  <c r="E48" i="3"/>
  <c r="J47" i="3"/>
  <c r="E47" i="3"/>
  <c r="J46" i="3"/>
  <c r="E46" i="3"/>
  <c r="J45" i="3"/>
  <c r="E45" i="3"/>
  <c r="E44" i="3"/>
  <c r="P43" i="3"/>
  <c r="N43" i="3"/>
  <c r="J43" i="3"/>
  <c r="E43" i="3"/>
  <c r="P42" i="3"/>
  <c r="J42" i="3"/>
  <c r="E42" i="3"/>
  <c r="P41" i="3"/>
  <c r="J41" i="3"/>
  <c r="E41" i="3"/>
  <c r="P40" i="3"/>
  <c r="J40" i="3"/>
  <c r="E40" i="3"/>
  <c r="P39" i="3"/>
  <c r="E39" i="3"/>
  <c r="P38" i="3"/>
  <c r="E38" i="3"/>
  <c r="P37" i="3"/>
  <c r="D32" i="3"/>
  <c r="D33" i="3"/>
  <c r="E31" i="3"/>
  <c r="J29" i="3"/>
  <c r="L6" i="3"/>
  <c r="L28" i="3"/>
  <c r="L27" i="3"/>
  <c r="O22" i="3"/>
  <c r="O29" i="3"/>
  <c r="J22" i="3"/>
  <c r="L22" i="3"/>
  <c r="R21" i="3"/>
  <c r="L21" i="3"/>
  <c r="R20" i="3"/>
  <c r="D20" i="3"/>
  <c r="E20" i="3"/>
  <c r="R19" i="3"/>
  <c r="R16" i="3"/>
  <c r="R15" i="3"/>
  <c r="R14" i="3"/>
  <c r="P13" i="3"/>
  <c r="R13" i="3"/>
  <c r="O13" i="3"/>
  <c r="J13" i="3"/>
  <c r="L13" i="3"/>
  <c r="R12" i="3"/>
  <c r="E12" i="3"/>
  <c r="R11" i="3"/>
  <c r="L11" i="3"/>
  <c r="R10" i="3"/>
  <c r="R9" i="3"/>
  <c r="R8" i="3"/>
  <c r="R7" i="3"/>
  <c r="R6" i="3"/>
  <c r="E52" i="2"/>
  <c r="AH51" i="2"/>
  <c r="AD51" i="2"/>
  <c r="AA51" i="2"/>
  <c r="X51" i="2"/>
  <c r="L49" i="2"/>
  <c r="L52" i="2"/>
  <c r="E49" i="2"/>
  <c r="G28" i="2"/>
  <c r="S26" i="2"/>
  <c r="S24" i="2"/>
  <c r="S22" i="2"/>
  <c r="S16" i="2"/>
  <c r="G14" i="2"/>
  <c r="G18" i="2"/>
  <c r="S18" i="2"/>
  <c r="S12" i="2"/>
  <c r="S10" i="2"/>
  <c r="L22" i="47"/>
  <c r="E20" i="47"/>
  <c r="E32" i="47"/>
  <c r="J29" i="47"/>
  <c r="P41" i="47"/>
  <c r="E42" i="47"/>
  <c r="D33" i="47"/>
  <c r="J42" i="47"/>
  <c r="E49" i="47"/>
  <c r="P38" i="47"/>
  <c r="E51" i="47"/>
  <c r="E39" i="47"/>
  <c r="J39" i="47"/>
  <c r="J44" i="47"/>
  <c r="E20" i="45"/>
  <c r="E16" i="45"/>
  <c r="E28" i="45"/>
  <c r="E6" i="45"/>
  <c r="E21" i="45"/>
  <c r="E11" i="45"/>
  <c r="E9" i="45"/>
  <c r="E33" i="45"/>
  <c r="E8" i="45"/>
  <c r="E13" i="45"/>
  <c r="E27" i="45"/>
  <c r="E15" i="45"/>
  <c r="E26" i="45"/>
  <c r="E10" i="45"/>
  <c r="E14" i="45"/>
  <c r="E25" i="45"/>
  <c r="E24" i="45"/>
  <c r="E23" i="45"/>
  <c r="E31" i="45"/>
  <c r="E18" i="45"/>
  <c r="E17" i="45"/>
  <c r="E30" i="45"/>
  <c r="E19" i="45"/>
  <c r="E7" i="45"/>
  <c r="E29" i="45"/>
  <c r="E22" i="45"/>
  <c r="J29" i="45"/>
  <c r="J38" i="45"/>
  <c r="E32" i="45"/>
  <c r="J39" i="45"/>
  <c r="J44" i="45"/>
  <c r="E32" i="43"/>
  <c r="E42" i="43"/>
  <c r="D33" i="43"/>
  <c r="J42" i="43"/>
  <c r="E49" i="43"/>
  <c r="P38" i="43"/>
  <c r="E51" i="43"/>
  <c r="E39" i="43"/>
  <c r="J29" i="43"/>
  <c r="J39" i="43"/>
  <c r="J44" i="43"/>
  <c r="E18" i="41"/>
  <c r="E9" i="41"/>
  <c r="E27" i="41"/>
  <c r="E22" i="41"/>
  <c r="E13" i="41"/>
  <c r="E19" i="41"/>
  <c r="E23" i="41"/>
  <c r="E28" i="41"/>
  <c r="E17" i="41"/>
  <c r="E24" i="41"/>
  <c r="E29" i="41"/>
  <c r="E8" i="41"/>
  <c r="E16" i="41"/>
  <c r="E26" i="41"/>
  <c r="E7" i="41"/>
  <c r="E15" i="41"/>
  <c r="E11" i="41"/>
  <c r="E31" i="41"/>
  <c r="E30" i="41"/>
  <c r="E6" i="41"/>
  <c r="E14" i="41"/>
  <c r="E33" i="41"/>
  <c r="E21" i="41"/>
  <c r="E25" i="41"/>
  <c r="E10" i="41"/>
  <c r="L19" i="41"/>
  <c r="L14" i="41"/>
  <c r="L10" i="41"/>
  <c r="P41" i="41"/>
  <c r="L11" i="41"/>
  <c r="E42" i="41"/>
  <c r="L16" i="41"/>
  <c r="L26" i="41"/>
  <c r="P37" i="41"/>
  <c r="E43" i="41"/>
  <c r="L6" i="41"/>
  <c r="E20" i="41"/>
  <c r="L20" i="41"/>
  <c r="L15" i="41"/>
  <c r="E49" i="41"/>
  <c r="L7" i="41"/>
  <c r="J49" i="41"/>
  <c r="E38" i="41"/>
  <c r="L23" i="41"/>
  <c r="P43" i="41"/>
  <c r="E51" i="41"/>
  <c r="L17" i="41"/>
  <c r="E39" i="41"/>
  <c r="L29" i="41"/>
  <c r="L24" i="41"/>
  <c r="E20" i="39"/>
  <c r="E16" i="39"/>
  <c r="E28" i="39"/>
  <c r="E6" i="39"/>
  <c r="E21" i="39"/>
  <c r="E11" i="39"/>
  <c r="E33" i="39"/>
  <c r="E24" i="39"/>
  <c r="E31" i="39"/>
  <c r="E18" i="39"/>
  <c r="E25" i="39"/>
  <c r="E27" i="39"/>
  <c r="E15" i="39"/>
  <c r="E26" i="39"/>
  <c r="E10" i="39"/>
  <c r="E14" i="39"/>
  <c r="E19" i="39"/>
  <c r="E23" i="39"/>
  <c r="E30" i="39"/>
  <c r="E9" i="39"/>
  <c r="E8" i="39"/>
  <c r="E7" i="39"/>
  <c r="E29" i="39"/>
  <c r="E22" i="39"/>
  <c r="E12" i="39"/>
  <c r="E13" i="39"/>
  <c r="E17" i="39"/>
  <c r="J29" i="39"/>
  <c r="E32" i="39"/>
  <c r="J38" i="39"/>
  <c r="J39" i="39"/>
  <c r="J44" i="39"/>
  <c r="E16" i="37"/>
  <c r="E15" i="37"/>
  <c r="E20" i="37"/>
  <c r="E28" i="37"/>
  <c r="E6" i="37"/>
  <c r="E21" i="37"/>
  <c r="E11" i="37"/>
  <c r="E27" i="37"/>
  <c r="E26" i="37"/>
  <c r="E10" i="37"/>
  <c r="E22" i="37"/>
  <c r="E29" i="37"/>
  <c r="E33" i="37"/>
  <c r="E14" i="37"/>
  <c r="E25" i="37"/>
  <c r="E9" i="37"/>
  <c r="E24" i="37"/>
  <c r="E19" i="37"/>
  <c r="E31" i="37"/>
  <c r="E30" i="37"/>
  <c r="E23" i="37"/>
  <c r="E18" i="37"/>
  <c r="E8" i="37"/>
  <c r="E13" i="37"/>
  <c r="E17" i="37"/>
  <c r="E7" i="37"/>
  <c r="L7" i="37"/>
  <c r="L17" i="37"/>
  <c r="L8" i="37"/>
  <c r="L23" i="37"/>
  <c r="L19" i="37"/>
  <c r="L24" i="37"/>
  <c r="E32" i="37"/>
  <c r="E42" i="37"/>
  <c r="L9" i="37"/>
  <c r="J42" i="37"/>
  <c r="E49" i="37"/>
  <c r="L25" i="37"/>
  <c r="L29" i="37"/>
  <c r="L14" i="37"/>
  <c r="L20" i="37"/>
  <c r="L26" i="37"/>
  <c r="L15" i="37"/>
  <c r="P38" i="37"/>
  <c r="E51" i="37"/>
  <c r="L11" i="37"/>
  <c r="E39" i="37"/>
  <c r="L10" i="37"/>
  <c r="E16" i="35"/>
  <c r="E28" i="35"/>
  <c r="E6" i="35"/>
  <c r="E21" i="35"/>
  <c r="E11" i="35"/>
  <c r="E27" i="35"/>
  <c r="E15" i="35"/>
  <c r="E26" i="35"/>
  <c r="E20" i="35"/>
  <c r="E10" i="35"/>
  <c r="E9" i="35"/>
  <c r="E24" i="35"/>
  <c r="E19" i="35"/>
  <c r="E18" i="35"/>
  <c r="E13" i="35"/>
  <c r="E17" i="35"/>
  <c r="E8" i="35"/>
  <c r="E33" i="35"/>
  <c r="E14" i="35"/>
  <c r="E25" i="35"/>
  <c r="E30" i="35"/>
  <c r="E31" i="35"/>
  <c r="E23" i="35"/>
  <c r="E7" i="35"/>
  <c r="E29" i="35"/>
  <c r="E22" i="35"/>
  <c r="E12" i="35"/>
  <c r="J29" i="35"/>
  <c r="E32" i="35"/>
  <c r="J42" i="35"/>
  <c r="J49" i="35"/>
  <c r="J38" i="35"/>
  <c r="P38" i="35"/>
  <c r="J39" i="35"/>
  <c r="J44" i="35"/>
  <c r="E16" i="33"/>
  <c r="E28" i="33"/>
  <c r="E6" i="33"/>
  <c r="E21" i="33"/>
  <c r="E11" i="33"/>
  <c r="E27" i="33"/>
  <c r="E15" i="33"/>
  <c r="E26" i="33"/>
  <c r="E20" i="33"/>
  <c r="E10" i="33"/>
  <c r="E29" i="33"/>
  <c r="E33" i="33"/>
  <c r="E14" i="33"/>
  <c r="E25" i="33"/>
  <c r="E9" i="33"/>
  <c r="E24" i="33"/>
  <c r="E19" i="33"/>
  <c r="E31" i="33"/>
  <c r="E30" i="33"/>
  <c r="E23" i="33"/>
  <c r="E18" i="33"/>
  <c r="E8" i="33"/>
  <c r="E13" i="33"/>
  <c r="E17" i="33"/>
  <c r="E7" i="33"/>
  <c r="E22" i="33"/>
  <c r="J29" i="33"/>
  <c r="L13" i="33"/>
  <c r="E41" i="33"/>
  <c r="E47" i="33"/>
  <c r="J41" i="33"/>
  <c r="J47" i="33"/>
  <c r="P41" i="33"/>
  <c r="E32" i="33"/>
  <c r="E42" i="33"/>
  <c r="J42" i="33"/>
  <c r="E49" i="33"/>
  <c r="P42" i="33"/>
  <c r="J49" i="33"/>
  <c r="J38" i="33"/>
  <c r="P38" i="33"/>
  <c r="J39" i="33"/>
  <c r="J44" i="33"/>
  <c r="E20" i="31"/>
  <c r="E16" i="31"/>
  <c r="E26" i="31"/>
  <c r="E33" i="31"/>
  <c r="E25" i="31"/>
  <c r="E24" i="31"/>
  <c r="E19" i="31"/>
  <c r="E30" i="31"/>
  <c r="E23" i="31"/>
  <c r="E18" i="31"/>
  <c r="E8" i="31"/>
  <c r="E13" i="31"/>
  <c r="E17" i="31"/>
  <c r="E29" i="31"/>
  <c r="E22" i="31"/>
  <c r="E28" i="31"/>
  <c r="E6" i="31"/>
  <c r="E21" i="31"/>
  <c r="E11" i="31"/>
  <c r="E27" i="31"/>
  <c r="E15" i="31"/>
  <c r="E10" i="31"/>
  <c r="E14" i="31"/>
  <c r="E9" i="31"/>
  <c r="E31" i="31"/>
  <c r="E7" i="31"/>
  <c r="L17" i="31"/>
  <c r="L8" i="31"/>
  <c r="L25" i="31"/>
  <c r="L10" i="31"/>
  <c r="L20" i="31"/>
  <c r="L15" i="31"/>
  <c r="P43" i="31"/>
  <c r="E51" i="31"/>
  <c r="L11" i="31"/>
  <c r="E39" i="31"/>
  <c r="L7" i="31"/>
  <c r="L29" i="31"/>
  <c r="L23" i="31"/>
  <c r="L19" i="31"/>
  <c r="L24" i="31"/>
  <c r="E32" i="31"/>
  <c r="L9" i="31"/>
  <c r="L14" i="31"/>
  <c r="L26" i="31"/>
  <c r="L22" i="29"/>
  <c r="L13" i="29"/>
  <c r="E32" i="29"/>
  <c r="E20" i="29"/>
  <c r="J29" i="29"/>
  <c r="J41" i="29"/>
  <c r="J47" i="29"/>
  <c r="E42" i="29"/>
  <c r="D33" i="29"/>
  <c r="J42" i="29"/>
  <c r="E49" i="29"/>
  <c r="J38" i="29"/>
  <c r="P38" i="29"/>
  <c r="J39" i="29"/>
  <c r="J44" i="29"/>
  <c r="S14" i="28"/>
  <c r="E16" i="27"/>
  <c r="E28" i="27"/>
  <c r="E6" i="27"/>
  <c r="E26" i="27"/>
  <c r="E20" i="27"/>
  <c r="E10" i="27"/>
  <c r="E30" i="27"/>
  <c r="E17" i="27"/>
  <c r="E29" i="27"/>
  <c r="E21" i="27"/>
  <c r="E11" i="27"/>
  <c r="E27" i="27"/>
  <c r="E15" i="27"/>
  <c r="E13" i="27"/>
  <c r="E22" i="27"/>
  <c r="E33" i="27"/>
  <c r="E14" i="27"/>
  <c r="E25" i="27"/>
  <c r="E9" i="27"/>
  <c r="E24" i="27"/>
  <c r="E19" i="27"/>
  <c r="E23" i="27"/>
  <c r="E18" i="27"/>
  <c r="E8" i="27"/>
  <c r="E7" i="27"/>
  <c r="J29" i="27"/>
  <c r="E32" i="27"/>
  <c r="J42" i="27"/>
  <c r="E49" i="27"/>
  <c r="J49" i="27"/>
  <c r="P38" i="27"/>
  <c r="J39" i="27"/>
  <c r="J44" i="27"/>
  <c r="E28" i="25"/>
  <c r="E6" i="25"/>
  <c r="E10" i="25"/>
  <c r="E14" i="25"/>
  <c r="E25" i="25"/>
  <c r="E9" i="25"/>
  <c r="E19" i="25"/>
  <c r="E18" i="25"/>
  <c r="E8" i="25"/>
  <c r="E13" i="25"/>
  <c r="E17" i="25"/>
  <c r="E21" i="25"/>
  <c r="E11" i="25"/>
  <c r="E33" i="25"/>
  <c r="E31" i="25"/>
  <c r="E30" i="25"/>
  <c r="E29" i="25"/>
  <c r="E27" i="25"/>
  <c r="E15" i="25"/>
  <c r="E26" i="25"/>
  <c r="E24" i="25"/>
  <c r="E23" i="25"/>
  <c r="E7" i="25"/>
  <c r="E22" i="25"/>
  <c r="E16" i="25"/>
  <c r="E20" i="25"/>
  <c r="L17" i="25"/>
  <c r="L25" i="25"/>
  <c r="L14" i="25"/>
  <c r="L20" i="25"/>
  <c r="L26" i="25"/>
  <c r="E51" i="25"/>
  <c r="L7" i="25"/>
  <c r="L29" i="25"/>
  <c r="E32" i="25"/>
  <c r="L10" i="25"/>
  <c r="L15" i="25"/>
  <c r="E44" i="25"/>
  <c r="L8" i="25"/>
  <c r="L23" i="25"/>
  <c r="L19" i="25"/>
  <c r="L24" i="25"/>
  <c r="L9" i="25"/>
  <c r="J29" i="23"/>
  <c r="P41" i="23"/>
  <c r="E42" i="23"/>
  <c r="D33" i="23"/>
  <c r="J42" i="23"/>
  <c r="E49" i="23"/>
  <c r="P38" i="23"/>
  <c r="E51" i="23"/>
  <c r="E39" i="23"/>
  <c r="J39" i="23"/>
  <c r="J44" i="23"/>
  <c r="E16" i="21"/>
  <c r="E23" i="21"/>
  <c r="E17" i="21"/>
  <c r="E7" i="21"/>
  <c r="E22" i="21"/>
  <c r="E28" i="21"/>
  <c r="E6" i="21"/>
  <c r="E26" i="21"/>
  <c r="E21" i="21"/>
  <c r="E11" i="21"/>
  <c r="E27" i="21"/>
  <c r="E15" i="21"/>
  <c r="E20" i="21"/>
  <c r="E10" i="21"/>
  <c r="E30" i="21"/>
  <c r="E29" i="21"/>
  <c r="E33" i="21"/>
  <c r="E14" i="21"/>
  <c r="E25" i="21"/>
  <c r="E9" i="21"/>
  <c r="E24" i="21"/>
  <c r="E19" i="21"/>
  <c r="E18" i="21"/>
  <c r="E8" i="21"/>
  <c r="E13" i="21"/>
  <c r="L7" i="21"/>
  <c r="L8" i="21"/>
  <c r="L23" i="21"/>
  <c r="L19" i="21"/>
  <c r="L24" i="21"/>
  <c r="E32" i="21"/>
  <c r="E42" i="21"/>
  <c r="L9" i="21"/>
  <c r="J42" i="21"/>
  <c r="E49" i="21"/>
  <c r="L25" i="21"/>
  <c r="L10" i="21"/>
  <c r="L20" i="21"/>
  <c r="L26" i="21"/>
  <c r="L15" i="21"/>
  <c r="P38" i="21"/>
  <c r="E51" i="21"/>
  <c r="L14" i="21"/>
  <c r="L11" i="21"/>
  <c r="E39" i="21"/>
  <c r="L29" i="21"/>
  <c r="L17" i="21"/>
  <c r="E20" i="19"/>
  <c r="L7" i="19"/>
  <c r="L8" i="19"/>
  <c r="L23" i="19"/>
  <c r="L19" i="19"/>
  <c r="L24" i="19"/>
  <c r="E42" i="19"/>
  <c r="L9" i="19"/>
  <c r="D33" i="19"/>
  <c r="E49" i="19"/>
  <c r="L29" i="19"/>
  <c r="L17" i="19"/>
  <c r="L10" i="19"/>
  <c r="L20" i="19"/>
  <c r="E51" i="19"/>
  <c r="L11" i="19"/>
  <c r="E39" i="19"/>
  <c r="L25" i="19"/>
  <c r="L14" i="19"/>
  <c r="L26" i="19"/>
  <c r="L15" i="19"/>
  <c r="P38" i="19"/>
  <c r="S14" i="18"/>
  <c r="E16" i="17"/>
  <c r="E21" i="17"/>
  <c r="E27" i="17"/>
  <c r="E26" i="17"/>
  <c r="E20" i="17"/>
  <c r="E17" i="17"/>
  <c r="E7" i="17"/>
  <c r="E29" i="17"/>
  <c r="E22" i="17"/>
  <c r="E12" i="17"/>
  <c r="E28" i="17"/>
  <c r="E6" i="17"/>
  <c r="E11" i="17"/>
  <c r="E15" i="17"/>
  <c r="E10" i="17"/>
  <c r="E13" i="17"/>
  <c r="E33" i="17"/>
  <c r="E14" i="17"/>
  <c r="E25" i="17"/>
  <c r="E9" i="17"/>
  <c r="E24" i="17"/>
  <c r="E19" i="17"/>
  <c r="E31" i="17"/>
  <c r="E30" i="17"/>
  <c r="E23" i="17"/>
  <c r="E18" i="17"/>
  <c r="E8" i="17"/>
  <c r="P41" i="17"/>
  <c r="E32" i="17"/>
  <c r="E42" i="17"/>
  <c r="E49" i="17"/>
  <c r="J49" i="17"/>
  <c r="P43" i="17"/>
  <c r="E39" i="17"/>
  <c r="E44" i="17"/>
  <c r="J29" i="17"/>
  <c r="J39" i="17"/>
  <c r="J44" i="17"/>
  <c r="E28" i="15"/>
  <c r="E6" i="15"/>
  <c r="E21" i="15"/>
  <c r="E11" i="15"/>
  <c r="E27" i="15"/>
  <c r="E15" i="15"/>
  <c r="E26" i="15"/>
  <c r="E20" i="15"/>
  <c r="E10" i="15"/>
  <c r="E33" i="15"/>
  <c r="E14" i="15"/>
  <c r="E25" i="15"/>
  <c r="E9" i="15"/>
  <c r="E24" i="15"/>
  <c r="E19" i="15"/>
  <c r="E31" i="15"/>
  <c r="E30" i="15"/>
  <c r="E23" i="15"/>
  <c r="E18" i="15"/>
  <c r="E8" i="15"/>
  <c r="E13" i="15"/>
  <c r="E17" i="15"/>
  <c r="E7" i="15"/>
  <c r="E29" i="15"/>
  <c r="E22" i="15"/>
  <c r="E16" i="15"/>
  <c r="J29" i="15"/>
  <c r="E40" i="15"/>
  <c r="E46" i="15"/>
  <c r="E41" i="15"/>
  <c r="E47" i="15"/>
  <c r="P41" i="15"/>
  <c r="E32" i="15"/>
  <c r="E42" i="15"/>
  <c r="J42" i="15"/>
  <c r="E49" i="15"/>
  <c r="P38" i="15"/>
  <c r="E51" i="15"/>
  <c r="E39" i="15"/>
  <c r="L22" i="13"/>
  <c r="L13" i="13"/>
  <c r="E16" i="13"/>
  <c r="E28" i="13"/>
  <c r="E6" i="13"/>
  <c r="E21" i="13"/>
  <c r="E11" i="13"/>
  <c r="E27" i="13"/>
  <c r="E15" i="13"/>
  <c r="E26" i="13"/>
  <c r="E20" i="13"/>
  <c r="E10" i="13"/>
  <c r="E17" i="13"/>
  <c r="E33" i="13"/>
  <c r="E14" i="13"/>
  <c r="E25" i="13"/>
  <c r="E9" i="13"/>
  <c r="E24" i="13"/>
  <c r="E19" i="13"/>
  <c r="E31" i="13"/>
  <c r="E30" i="13"/>
  <c r="E23" i="13"/>
  <c r="E18" i="13"/>
  <c r="E8" i="13"/>
  <c r="E13" i="13"/>
  <c r="E7" i="13"/>
  <c r="E29" i="13"/>
  <c r="E22" i="13"/>
  <c r="J29" i="13"/>
  <c r="J46" i="13"/>
  <c r="J41" i="13"/>
  <c r="J47" i="13"/>
  <c r="E32" i="13"/>
  <c r="J42" i="13"/>
  <c r="J49" i="13"/>
  <c r="J40" i="13"/>
  <c r="J38" i="13"/>
  <c r="J39" i="13"/>
  <c r="J44" i="13"/>
  <c r="E32" i="11"/>
  <c r="L12" i="11"/>
  <c r="L7" i="11"/>
  <c r="L17" i="11"/>
  <c r="J46" i="11"/>
  <c r="L8" i="11"/>
  <c r="L23" i="11"/>
  <c r="J47" i="11"/>
  <c r="L19" i="11"/>
  <c r="L24" i="11"/>
  <c r="E42" i="11"/>
  <c r="L9" i="11"/>
  <c r="D33" i="11"/>
  <c r="J42" i="11"/>
  <c r="E49" i="11"/>
  <c r="L25" i="11"/>
  <c r="J49" i="11"/>
  <c r="J40" i="11"/>
  <c r="J41" i="11"/>
  <c r="P41" i="11"/>
  <c r="L14" i="11"/>
  <c r="P37" i="11"/>
  <c r="L10" i="11"/>
  <c r="L20" i="11"/>
  <c r="L26" i="11"/>
  <c r="E38" i="11"/>
  <c r="J38" i="11"/>
  <c r="J45" i="11"/>
  <c r="L29" i="11"/>
  <c r="P38" i="11"/>
  <c r="J44" i="11"/>
  <c r="E20" i="9"/>
  <c r="L6" i="9"/>
  <c r="L15" i="9"/>
  <c r="L9" i="9"/>
  <c r="L8" i="9"/>
  <c r="L29" i="9"/>
  <c r="L11" i="9"/>
  <c r="L19" i="9"/>
  <c r="L7" i="9"/>
  <c r="L24" i="9"/>
  <c r="L23" i="9"/>
  <c r="L17" i="9"/>
  <c r="L16" i="9"/>
  <c r="L26" i="9"/>
  <c r="L20" i="9"/>
  <c r="L10" i="9"/>
  <c r="L14" i="9"/>
  <c r="L25" i="9"/>
  <c r="L13" i="9"/>
  <c r="L22" i="9"/>
  <c r="D33" i="9"/>
  <c r="E39" i="9"/>
  <c r="S14" i="8"/>
  <c r="E28" i="7"/>
  <c r="E6" i="7"/>
  <c r="E21" i="7"/>
  <c r="E11" i="7"/>
  <c r="E27" i="7"/>
  <c r="E15" i="7"/>
  <c r="E26" i="7"/>
  <c r="E20" i="7"/>
  <c r="E10" i="7"/>
  <c r="E33" i="7"/>
  <c r="E14" i="7"/>
  <c r="E25" i="7"/>
  <c r="E9" i="7"/>
  <c r="E24" i="7"/>
  <c r="E19" i="7"/>
  <c r="E30" i="7"/>
  <c r="E23" i="7"/>
  <c r="E18" i="7"/>
  <c r="E8" i="7"/>
  <c r="E13" i="7"/>
  <c r="E7" i="7"/>
  <c r="E29" i="7"/>
  <c r="E22" i="7"/>
  <c r="E16" i="7"/>
  <c r="J29" i="7"/>
  <c r="E46" i="7"/>
  <c r="E41" i="7"/>
  <c r="E47" i="7"/>
  <c r="P41" i="7"/>
  <c r="E32" i="7"/>
  <c r="E42" i="7"/>
  <c r="J42" i="7"/>
  <c r="E49" i="7"/>
  <c r="P38" i="7"/>
  <c r="E51" i="7"/>
  <c r="E39" i="7"/>
  <c r="S14" i="6"/>
  <c r="L26" i="5"/>
  <c r="E30" i="5"/>
  <c r="E16" i="5"/>
  <c r="E7" i="5"/>
  <c r="E26" i="5"/>
  <c r="E10" i="5"/>
  <c r="E13" i="5"/>
  <c r="E27" i="5"/>
  <c r="E17" i="5"/>
  <c r="E8" i="5"/>
  <c r="E11" i="5"/>
  <c r="E23" i="5"/>
  <c r="E31" i="5"/>
  <c r="E29" i="5"/>
  <c r="E22" i="5"/>
  <c r="E19" i="5"/>
  <c r="E25" i="5"/>
  <c r="E15" i="5"/>
  <c r="E6" i="5"/>
  <c r="E9" i="5"/>
  <c r="E28" i="5"/>
  <c r="E18" i="5"/>
  <c r="E21" i="5"/>
  <c r="E24" i="5"/>
  <c r="E33" i="5"/>
  <c r="E14" i="5"/>
  <c r="L13" i="5"/>
  <c r="E32" i="5"/>
  <c r="E20" i="5"/>
  <c r="P43" i="5"/>
  <c r="P37" i="5"/>
  <c r="U43" i="5"/>
  <c r="V43" i="5"/>
  <c r="E38" i="5"/>
  <c r="E51" i="5"/>
  <c r="P41" i="5"/>
  <c r="E45" i="5"/>
  <c r="P38" i="5"/>
  <c r="J45" i="5"/>
  <c r="E46" i="5"/>
  <c r="J29" i="5"/>
  <c r="L22" i="5"/>
  <c r="E39" i="5"/>
  <c r="S14" i="4"/>
  <c r="E16" i="3"/>
  <c r="E28" i="3"/>
  <c r="E11" i="3"/>
  <c r="E26" i="3"/>
  <c r="E14" i="3"/>
  <c r="E25" i="3"/>
  <c r="E9" i="3"/>
  <c r="E24" i="3"/>
  <c r="E7" i="3"/>
  <c r="E22" i="3"/>
  <c r="E6" i="3"/>
  <c r="E21" i="3"/>
  <c r="E18" i="3"/>
  <c r="E8" i="3"/>
  <c r="E13" i="3"/>
  <c r="E27" i="3"/>
  <c r="E15" i="3"/>
  <c r="E10" i="3"/>
  <c r="E33" i="3"/>
  <c r="E19" i="3"/>
  <c r="E30" i="3"/>
  <c r="E23" i="3"/>
  <c r="E17" i="3"/>
  <c r="E29" i="3"/>
  <c r="L16" i="3"/>
  <c r="L7" i="3"/>
  <c r="L29" i="3"/>
  <c r="L17" i="3"/>
  <c r="L18" i="3"/>
  <c r="L19" i="3"/>
  <c r="E32" i="3"/>
  <c r="L25" i="3"/>
  <c r="L10" i="3"/>
  <c r="L26" i="3"/>
  <c r="J38" i="3"/>
  <c r="L20" i="3"/>
  <c r="L15" i="3"/>
  <c r="L12" i="3"/>
  <c r="L8" i="3"/>
  <c r="L23" i="3"/>
  <c r="L24" i="3"/>
  <c r="L9" i="3"/>
  <c r="L14" i="3"/>
  <c r="J39" i="3"/>
  <c r="J44" i="3"/>
  <c r="S14" i="2"/>
  <c r="E16" i="47"/>
  <c r="E28" i="47"/>
  <c r="E6" i="47"/>
  <c r="E21" i="47"/>
  <c r="E11" i="47"/>
  <c r="E27" i="47"/>
  <c r="E15" i="47"/>
  <c r="E26" i="47"/>
  <c r="E10" i="47"/>
  <c r="E33" i="47"/>
  <c r="E29" i="47"/>
  <c r="E22" i="47"/>
  <c r="E14" i="47"/>
  <c r="E25" i="47"/>
  <c r="E9" i="47"/>
  <c r="E24" i="47"/>
  <c r="E19" i="47"/>
  <c r="E30" i="47"/>
  <c r="E23" i="47"/>
  <c r="E18" i="47"/>
  <c r="E8" i="47"/>
  <c r="E13" i="47"/>
  <c r="E17" i="47"/>
  <c r="E7" i="47"/>
  <c r="L6" i="47"/>
  <c r="L11" i="47"/>
  <c r="L15" i="47"/>
  <c r="L20" i="47"/>
  <c r="L10" i="47"/>
  <c r="L14" i="47"/>
  <c r="L26" i="47"/>
  <c r="L25" i="47"/>
  <c r="L9" i="47"/>
  <c r="L24" i="47"/>
  <c r="L19" i="47"/>
  <c r="L23" i="47"/>
  <c r="L8" i="47"/>
  <c r="L17" i="47"/>
  <c r="L29" i="47"/>
  <c r="L7" i="47"/>
  <c r="L16" i="47"/>
  <c r="L13" i="47"/>
  <c r="L6" i="45"/>
  <c r="L11" i="45"/>
  <c r="L15" i="45"/>
  <c r="L29" i="45"/>
  <c r="L25" i="45"/>
  <c r="L23" i="45"/>
  <c r="L22" i="45"/>
  <c r="L26" i="45"/>
  <c r="L20" i="45"/>
  <c r="L10" i="45"/>
  <c r="L14" i="45"/>
  <c r="L9" i="45"/>
  <c r="L24" i="45"/>
  <c r="L8" i="45"/>
  <c r="L7" i="45"/>
  <c r="L19" i="45"/>
  <c r="L17" i="45"/>
  <c r="L16" i="45"/>
  <c r="L13" i="45"/>
  <c r="L6" i="43"/>
  <c r="L10" i="43"/>
  <c r="L11" i="43"/>
  <c r="L15" i="43"/>
  <c r="L26" i="43"/>
  <c r="L20" i="43"/>
  <c r="L14" i="43"/>
  <c r="L25" i="43"/>
  <c r="L16" i="43"/>
  <c r="L9" i="43"/>
  <c r="L24" i="43"/>
  <c r="L19" i="43"/>
  <c r="L23" i="43"/>
  <c r="L8" i="43"/>
  <c r="L17" i="43"/>
  <c r="L29" i="43"/>
  <c r="L7" i="43"/>
  <c r="E16" i="43"/>
  <c r="E21" i="43"/>
  <c r="E22" i="43"/>
  <c r="E28" i="43"/>
  <c r="E6" i="43"/>
  <c r="E11" i="43"/>
  <c r="E27" i="43"/>
  <c r="E15" i="43"/>
  <c r="E26" i="43"/>
  <c r="E10" i="43"/>
  <c r="E33" i="43"/>
  <c r="E14" i="43"/>
  <c r="E29" i="43"/>
  <c r="E12" i="43"/>
  <c r="E25" i="43"/>
  <c r="E9" i="43"/>
  <c r="E24" i="43"/>
  <c r="E19" i="43"/>
  <c r="E30" i="43"/>
  <c r="E23" i="43"/>
  <c r="E18" i="43"/>
  <c r="E8" i="43"/>
  <c r="E13" i="43"/>
  <c r="E17" i="43"/>
  <c r="E7" i="43"/>
  <c r="L22" i="43"/>
  <c r="L13" i="43"/>
  <c r="E20" i="43"/>
  <c r="L6" i="39"/>
  <c r="L11" i="39"/>
  <c r="L15" i="39"/>
  <c r="L25" i="39"/>
  <c r="L22" i="39"/>
  <c r="L23" i="39"/>
  <c r="L17" i="39"/>
  <c r="L7" i="39"/>
  <c r="L26" i="39"/>
  <c r="L20" i="39"/>
  <c r="L10" i="39"/>
  <c r="L14" i="39"/>
  <c r="L9" i="39"/>
  <c r="L8" i="39"/>
  <c r="L29" i="39"/>
  <c r="L24" i="39"/>
  <c r="L19" i="39"/>
  <c r="L16" i="39"/>
  <c r="L13" i="39"/>
  <c r="L6" i="35"/>
  <c r="L11" i="35"/>
  <c r="L23" i="35"/>
  <c r="L15" i="35"/>
  <c r="L24" i="35"/>
  <c r="L26" i="35"/>
  <c r="L20" i="35"/>
  <c r="L10" i="35"/>
  <c r="L14" i="35"/>
  <c r="L19" i="35"/>
  <c r="L8" i="35"/>
  <c r="L7" i="35"/>
  <c r="L29" i="35"/>
  <c r="L25" i="35"/>
  <c r="L9" i="35"/>
  <c r="L17" i="35"/>
  <c r="L22" i="35"/>
  <c r="L16" i="35"/>
  <c r="L13" i="35"/>
  <c r="L6" i="33"/>
  <c r="L11" i="33"/>
  <c r="L12" i="33"/>
  <c r="L15" i="33"/>
  <c r="L26" i="33"/>
  <c r="L20" i="33"/>
  <c r="L10" i="33"/>
  <c r="L14" i="33"/>
  <c r="L25" i="33"/>
  <c r="L9" i="33"/>
  <c r="L24" i="33"/>
  <c r="L19" i="33"/>
  <c r="L23" i="33"/>
  <c r="L8" i="33"/>
  <c r="L17" i="33"/>
  <c r="L29" i="33"/>
  <c r="L7" i="33"/>
  <c r="L16" i="33"/>
  <c r="L22" i="33"/>
  <c r="E16" i="29"/>
  <c r="E28" i="29"/>
  <c r="E6" i="29"/>
  <c r="E33" i="29"/>
  <c r="E22" i="29"/>
  <c r="E21" i="29"/>
  <c r="E11" i="29"/>
  <c r="E27" i="29"/>
  <c r="E15" i="29"/>
  <c r="E26" i="29"/>
  <c r="E10" i="29"/>
  <c r="E14" i="29"/>
  <c r="E25" i="29"/>
  <c r="E9" i="29"/>
  <c r="E24" i="29"/>
  <c r="E19" i="29"/>
  <c r="E31" i="29"/>
  <c r="E30" i="29"/>
  <c r="E23" i="29"/>
  <c r="E18" i="29"/>
  <c r="E8" i="29"/>
  <c r="E13" i="29"/>
  <c r="E17" i="29"/>
  <c r="E7" i="29"/>
  <c r="E29" i="29"/>
  <c r="L6" i="29"/>
  <c r="L11" i="29"/>
  <c r="L15" i="29"/>
  <c r="L26" i="29"/>
  <c r="L20" i="29"/>
  <c r="L10" i="29"/>
  <c r="L14" i="29"/>
  <c r="L25" i="29"/>
  <c r="L9" i="29"/>
  <c r="L24" i="29"/>
  <c r="L19" i="29"/>
  <c r="L23" i="29"/>
  <c r="L8" i="29"/>
  <c r="L17" i="29"/>
  <c r="L29" i="29"/>
  <c r="L7" i="29"/>
  <c r="L16" i="29"/>
  <c r="L6" i="27"/>
  <c r="L11" i="27"/>
  <c r="L29" i="27"/>
  <c r="L15" i="27"/>
  <c r="L26" i="27"/>
  <c r="L20" i="27"/>
  <c r="L10" i="27"/>
  <c r="L14" i="27"/>
  <c r="L7" i="27"/>
  <c r="L12" i="27"/>
  <c r="L16" i="27"/>
  <c r="L25" i="27"/>
  <c r="L9" i="27"/>
  <c r="L24" i="27"/>
  <c r="L19" i="27"/>
  <c r="L23" i="27"/>
  <c r="L18" i="27"/>
  <c r="L8" i="27"/>
  <c r="L17" i="27"/>
  <c r="L13" i="27"/>
  <c r="L22" i="27"/>
  <c r="E16" i="23"/>
  <c r="E28" i="23"/>
  <c r="E6" i="23"/>
  <c r="E21" i="23"/>
  <c r="E11" i="23"/>
  <c r="E27" i="23"/>
  <c r="E15" i="23"/>
  <c r="E26" i="23"/>
  <c r="E10" i="23"/>
  <c r="E33" i="23"/>
  <c r="E14" i="23"/>
  <c r="E29" i="23"/>
  <c r="E22" i="23"/>
  <c r="E25" i="23"/>
  <c r="E9" i="23"/>
  <c r="E24" i="23"/>
  <c r="E19" i="23"/>
  <c r="E31" i="23"/>
  <c r="E30" i="23"/>
  <c r="E23" i="23"/>
  <c r="E18" i="23"/>
  <c r="E8" i="23"/>
  <c r="E13" i="23"/>
  <c r="E17" i="23"/>
  <c r="E7" i="23"/>
  <c r="L6" i="23"/>
  <c r="L11" i="23"/>
  <c r="L15" i="23"/>
  <c r="L26" i="23"/>
  <c r="L20" i="23"/>
  <c r="L10" i="23"/>
  <c r="L14" i="23"/>
  <c r="L25" i="23"/>
  <c r="L12" i="23"/>
  <c r="L9" i="23"/>
  <c r="L24" i="23"/>
  <c r="L19" i="23"/>
  <c r="L23" i="23"/>
  <c r="L8" i="23"/>
  <c r="L17" i="23"/>
  <c r="L29" i="23"/>
  <c r="L7" i="23"/>
  <c r="L16" i="23"/>
  <c r="E20" i="23"/>
  <c r="E32" i="23"/>
  <c r="L22" i="23"/>
  <c r="L13" i="23"/>
  <c r="E16" i="19"/>
  <c r="E33" i="19"/>
  <c r="E14" i="19"/>
  <c r="E29" i="19"/>
  <c r="E22" i="19"/>
  <c r="E28" i="19"/>
  <c r="E6" i="19"/>
  <c r="E21" i="19"/>
  <c r="E11" i="19"/>
  <c r="E27" i="19"/>
  <c r="E15" i="19"/>
  <c r="E26" i="19"/>
  <c r="E10" i="19"/>
  <c r="E7" i="19"/>
  <c r="E25" i="19"/>
  <c r="E9" i="19"/>
  <c r="E24" i="19"/>
  <c r="E19" i="19"/>
  <c r="E31" i="19"/>
  <c r="E30" i="19"/>
  <c r="E23" i="19"/>
  <c r="E18" i="19"/>
  <c r="E8" i="19"/>
  <c r="E13" i="19"/>
  <c r="E17" i="19"/>
  <c r="E32" i="19"/>
  <c r="L6" i="17"/>
  <c r="L15" i="17"/>
  <c r="L26" i="17"/>
  <c r="L14" i="17"/>
  <c r="L7" i="17"/>
  <c r="L16" i="17"/>
  <c r="L11" i="17"/>
  <c r="L20" i="17"/>
  <c r="L10" i="17"/>
  <c r="L29" i="17"/>
  <c r="L25" i="17"/>
  <c r="L9" i="17"/>
  <c r="L24" i="17"/>
  <c r="L19" i="17"/>
  <c r="L23" i="17"/>
  <c r="L8" i="17"/>
  <c r="L17" i="17"/>
  <c r="L13" i="17"/>
  <c r="L22" i="17"/>
  <c r="L11" i="15"/>
  <c r="L15" i="15"/>
  <c r="L26" i="15"/>
  <c r="L20" i="15"/>
  <c r="L10" i="15"/>
  <c r="L25" i="15"/>
  <c r="L9" i="15"/>
  <c r="L24" i="15"/>
  <c r="L19" i="15"/>
  <c r="L23" i="15"/>
  <c r="L8" i="15"/>
  <c r="L17" i="15"/>
  <c r="L29" i="15"/>
  <c r="L7" i="15"/>
  <c r="L16" i="15"/>
  <c r="L6" i="15"/>
  <c r="L14" i="15"/>
  <c r="L13" i="15"/>
  <c r="L22" i="15"/>
  <c r="L6" i="13"/>
  <c r="L11" i="13"/>
  <c r="L15" i="13"/>
  <c r="L26" i="13"/>
  <c r="L20" i="13"/>
  <c r="L10" i="13"/>
  <c r="L14" i="13"/>
  <c r="L25" i="13"/>
  <c r="L9" i="13"/>
  <c r="L24" i="13"/>
  <c r="L19" i="13"/>
  <c r="L23" i="13"/>
  <c r="L8" i="13"/>
  <c r="L17" i="13"/>
  <c r="L29" i="13"/>
  <c r="L7" i="13"/>
  <c r="L16" i="13"/>
  <c r="E28" i="11"/>
  <c r="E6" i="11"/>
  <c r="E21" i="11"/>
  <c r="E11" i="11"/>
  <c r="E29" i="11"/>
  <c r="E27" i="11"/>
  <c r="E15" i="11"/>
  <c r="E7" i="11"/>
  <c r="E16" i="11"/>
  <c r="E26" i="11"/>
  <c r="E20" i="11"/>
  <c r="E10" i="11"/>
  <c r="E31" i="11"/>
  <c r="E33" i="11"/>
  <c r="E14" i="11"/>
  <c r="E25" i="11"/>
  <c r="E9" i="11"/>
  <c r="E24" i="11"/>
  <c r="E19" i="11"/>
  <c r="E30" i="11"/>
  <c r="E23" i="11"/>
  <c r="E18" i="11"/>
  <c r="E8" i="11"/>
  <c r="E13" i="11"/>
  <c r="E17" i="11"/>
  <c r="E22" i="11"/>
  <c r="E16" i="9"/>
  <c r="E21" i="9"/>
  <c r="E11" i="9"/>
  <c r="E25" i="9"/>
  <c r="E19" i="9"/>
  <c r="E8" i="9"/>
  <c r="E29" i="9"/>
  <c r="E28" i="9"/>
  <c r="E6" i="9"/>
  <c r="E31" i="9"/>
  <c r="E13" i="9"/>
  <c r="E22" i="9"/>
  <c r="E27" i="9"/>
  <c r="E15" i="9"/>
  <c r="E24" i="9"/>
  <c r="E23" i="9"/>
  <c r="E7" i="9"/>
  <c r="E26" i="9"/>
  <c r="E10" i="9"/>
  <c r="E33" i="9"/>
  <c r="E14" i="9"/>
  <c r="E9" i="9"/>
  <c r="E30" i="9"/>
  <c r="E18" i="9"/>
  <c r="E17" i="9"/>
  <c r="E32" i="9"/>
  <c r="L11" i="7"/>
  <c r="L15" i="7"/>
  <c r="L26" i="7"/>
  <c r="L20" i="7"/>
  <c r="L10" i="7"/>
  <c r="L14" i="7"/>
  <c r="L25" i="7"/>
  <c r="L9" i="7"/>
  <c r="L24" i="7"/>
  <c r="L19" i="7"/>
  <c r="L23" i="7"/>
  <c r="L8" i="7"/>
  <c r="L17" i="7"/>
  <c r="L29" i="7"/>
  <c r="L7" i="7"/>
  <c r="L16" i="7"/>
  <c r="L6" i="7"/>
  <c r="L13" i="7"/>
  <c r="L22" i="7"/>
  <c r="L16" i="5"/>
  <c r="L7" i="5"/>
  <c r="L10" i="5"/>
  <c r="L29" i="5"/>
  <c r="L19" i="5"/>
  <c r="L23" i="5"/>
  <c r="L25" i="5"/>
  <c r="L15" i="5"/>
  <c r="L6" i="5"/>
  <c r="L9" i="5"/>
  <c r="L24" i="5"/>
  <c r="L14" i="5"/>
  <c r="L17" i="5"/>
  <c r="L8" i="5"/>
  <c r="L11" i="5"/>
  <c r="L20" i="5"/>
</calcChain>
</file>

<file path=xl/sharedStrings.xml><?xml version="1.0" encoding="utf-8"?>
<sst xmlns="http://schemas.openxmlformats.org/spreadsheetml/2006/main" count="8046" uniqueCount="274">
  <si>
    <t>（千代田区）</t>
    <rPh sb="1" eb="5">
      <t>チヨダク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</si>
  <si>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</si>
  <si>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</si>
  <si>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</si>
  <si>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</si>
  <si>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</si>
  <si>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令和２年　　</t>
    <rPh sb="0" eb="2">
      <t>レイワ</t>
    </rPh>
    <rPh sb="3" eb="4">
      <t>ネン</t>
    </rPh>
    <phoneticPr fontId="5"/>
  </si>
  <si>
    <t>人</t>
  </si>
  <si>
    <t>K㎡</t>
  </si>
  <si>
    <t xml:space="preserve"> 6.4.1</t>
    <phoneticPr fontId="5"/>
  </si>
  <si>
    <t>平成27年　　　　　　　　</t>
    <rPh sb="0" eb="2">
      <t>ヘイセイ</t>
    </rPh>
    <phoneticPr fontId="5"/>
  </si>
  <si>
    <t xml:space="preserve"> 5.4.1</t>
    <phoneticPr fontId="10"/>
  </si>
  <si>
    <t>区分</t>
  </si>
  <si>
    <t>令和５年度</t>
    <rPh sb="0" eb="2">
      <t>レイワ</t>
    </rPh>
    <phoneticPr fontId="5"/>
  </si>
  <si>
    <t>令和４年度</t>
    <rPh sb="0" eb="2">
      <t>レイワ</t>
    </rPh>
    <rPh sb="3" eb="5">
      <t>ネンド</t>
    </rPh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</si>
  <si>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</si>
  <si>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</si>
  <si>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</si>
  <si>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</si>
  <si>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</si>
  <si>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</si>
  <si>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</si>
  <si>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</si>
  <si>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</si>
  <si>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</si>
  <si>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</si>
  <si>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</si>
  <si>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</si>
  <si>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</si>
  <si>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</si>
  <si>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</si>
  <si>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</si>
  <si>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</si>
  <si>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</si>
  <si>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4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</si>
  <si>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</si>
  <si>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</si>
  <si>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</si>
  <si>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</si>
  <si>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</si>
  <si>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</si>
  <si>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</si>
  <si>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</si>
  <si>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</si>
  <si>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</si>
  <si>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</si>
  <si>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</si>
  <si>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</si>
  <si>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</si>
  <si>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</si>
  <si>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</si>
  <si>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</si>
  <si>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</si>
  <si>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</si>
  <si>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５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</si>
  <si>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</si>
  <si>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</si>
  <si>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令和５年度</t>
    <phoneticPr fontId="5"/>
  </si>
  <si>
    <t>令和４年度</t>
    <phoneticPr fontId="5"/>
  </si>
  <si>
    <t>実質赤字比率</t>
    <phoneticPr fontId="5"/>
  </si>
  <si>
    <t>－</t>
    <phoneticPr fontId="10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</si>
  <si>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</si>
  <si>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</si>
  <si>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％</t>
    <phoneticPr fontId="10"/>
  </si>
  <si>
    <t>〔</t>
    <phoneticPr fontId="5"/>
  </si>
  <si>
    <t>%〕</t>
    <phoneticPr fontId="5"/>
  </si>
  <si>
    <t>%〕</t>
    <phoneticPr fontId="10"/>
  </si>
  <si>
    <t xml:space="preserve">  〔　　</t>
    <phoneticPr fontId="10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</si>
  <si>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</si>
  <si>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</si>
  <si>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</si>
  <si>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</si>
  <si>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</si>
  <si>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</si>
  <si>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その他特定
目的基金</t>
    <rPh sb="0" eb="3">
      <t>ソノタ</t>
    </rPh>
    <phoneticPr fontId="5"/>
  </si>
  <si>
    <t>合計</t>
  </si>
  <si>
    <t>6.4.1</t>
    <phoneticPr fontId="5"/>
  </si>
  <si>
    <t>5.4.1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</si>
  <si>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</si>
  <si>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</si>
  <si>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</si>
  <si>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</si>
  <si>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</si>
  <si>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４年度末
現在高</t>
    <rPh sb="1" eb="4">
      <t>ネンドマツ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</si>
  <si>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</si>
  <si>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</si>
  <si>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</si>
  <si>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</si>
  <si>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５年度</t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</si>
  <si>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</si>
  <si>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</si>
  <si>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</si>
  <si>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</si>
  <si>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</si>
  <si>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</si>
  <si>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</si>
  <si>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５年度末
現在高</t>
    <phoneticPr fontId="5"/>
  </si>
  <si>
    <t>　　　　　　　　</t>
  </si>
  <si>
    <t>団　体　名</t>
    <rPh sb="0" eb="1">
      <t>ダン</t>
    </rPh>
    <rPh sb="2" eb="3">
      <t>カラダ</t>
    </rPh>
    <phoneticPr fontId="10"/>
  </si>
  <si>
    <t>千代田区</t>
    <rPh sb="0" eb="4">
      <t>チヨダク</t>
    </rPh>
    <phoneticPr fontId="10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</si>
  <si>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</si>
  <si>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</si>
  <si>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</si>
  <si>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</si>
  <si>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</si>
  <si>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</si>
  <si>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</si>
  <si>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10"/>
  </si>
  <si>
    <t>特別区税</t>
  </si>
  <si>
    <t>人件費</t>
  </si>
  <si>
    <t>地方譲与税</t>
  </si>
  <si>
    <t/>
  </si>
  <si>
    <t>うち職員給</t>
    <phoneticPr fontId="10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</si>
  <si>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</si>
  <si>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</si>
  <si>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</si>
  <si>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</si>
  <si>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</si>
  <si>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</si>
  <si>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</si>
  <si>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10"/>
  </si>
  <si>
    <t>元 利 償 還 金</t>
    <phoneticPr fontId="5"/>
  </si>
  <si>
    <t>皆減</t>
    <rPh sb="0" eb="2">
      <t>カイゲン</t>
    </rPh>
    <phoneticPr fontId="10"/>
  </si>
  <si>
    <t>ゴルフ場利用税
交付金</t>
    <rPh sb="0" eb="4">
      <t>ゴルフジョウ</t>
    </rPh>
    <rPh sb="4" eb="6">
      <t>リヨウ</t>
    </rPh>
    <phoneticPr fontId="5"/>
  </si>
  <si>
    <t>－</t>
  </si>
  <si>
    <t>一時借入金利子</t>
    <phoneticPr fontId="5"/>
  </si>
  <si>
    <t>自動車取得税交付金</t>
  </si>
  <si>
    <t>(義務的経費計)</t>
    <phoneticPr fontId="10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</si>
  <si>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</si>
  <si>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</si>
  <si>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</si>
  <si>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</si>
  <si>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10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</si>
  <si>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</si>
  <si>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</si>
  <si>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</si>
  <si>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10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</si>
  <si>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</si>
  <si>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</si>
  <si>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</si>
  <si>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</si>
  <si>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</si>
  <si>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</si>
  <si>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10"/>
  </si>
  <si>
    <t>使用料</t>
  </si>
  <si>
    <t>投資的経費</t>
    <phoneticPr fontId="10"/>
  </si>
  <si>
    <t>○経常経費充当一般財源等</t>
    <phoneticPr fontId="5"/>
  </si>
  <si>
    <t>手数料</t>
  </si>
  <si>
    <t>うち人件費</t>
    <rPh sb="2" eb="5">
      <t>ジンケンヒ</t>
    </rPh>
    <phoneticPr fontId="10"/>
  </si>
  <si>
    <t>国庫支出金</t>
  </si>
  <si>
    <t>内
訳</t>
    <rPh sb="0" eb="1">
      <t>ナイ</t>
    </rPh>
    <rPh sb="4" eb="5">
      <t>ヤク</t>
    </rPh>
    <phoneticPr fontId="10"/>
  </si>
  <si>
    <t>普通建設事業費</t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</si>
  <si>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</si>
  <si>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</si>
  <si>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</si>
  <si>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</si>
  <si>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</si>
  <si>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</si>
  <si>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10"/>
  </si>
  <si>
    <t>繰入金</t>
  </si>
  <si>
    <t>失業対策事業費</t>
  </si>
  <si>
    <t>繰越金</t>
  </si>
  <si>
    <t>合計</t>
    <phoneticPr fontId="10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</si>
  <si>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</si>
  <si>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</si>
  <si>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</si>
  <si>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</si>
  <si>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</si>
  <si>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</si>
  <si>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</si>
  <si>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</si>
  <si>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</si>
  <si>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</si>
  <si>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</si>
  <si>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</si>
  <si>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</si>
  <si>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</si>
  <si>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</si>
  <si>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10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</si>
  <si>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</si>
  <si>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</si>
  <si>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</si>
  <si>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</si>
  <si>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</si>
  <si>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</si>
  <si>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</si>
  <si>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</si>
  <si>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</si>
  <si>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</si>
  <si>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</si>
  <si>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</si>
  <si>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</si>
  <si>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</si>
  <si>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</si>
  <si>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</si>
  <si>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</si>
  <si>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</si>
  <si>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</si>
  <si>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</si>
  <si>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</si>
  <si>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</si>
  <si>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</si>
  <si>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</si>
  <si>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</si>
  <si>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</si>
  <si>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</si>
  <si>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</si>
  <si>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（介護サ－ビス）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</si>
  <si>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</si>
  <si>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－</t>
    <phoneticPr fontId="1"/>
  </si>
  <si>
    <t>（駐車場）</t>
    <rPh sb="1" eb="4">
      <t>チュウシャジョウ</t>
    </rPh>
    <phoneticPr fontId="5"/>
  </si>
  <si>
    <t>（中央区）</t>
    <rPh sb="1" eb="4">
      <t>チュウオウク</t>
    </rPh>
    <phoneticPr fontId="5"/>
  </si>
  <si>
    <t>―</t>
  </si>
  <si>
    <t>―</t>
    <phoneticPr fontId="10"/>
  </si>
  <si>
    <t>中央区</t>
    <phoneticPr fontId="10"/>
  </si>
  <si>
    <t>20.3</t>
    <phoneticPr fontId="10"/>
  </si>
  <si>
    <t>（介護サービス）</t>
    <rPh sb="1" eb="3">
      <t>カイゴ</t>
    </rPh>
    <phoneticPr fontId="5"/>
  </si>
  <si>
    <t>（　港　区　）</t>
    <rPh sb="2" eb="3">
      <t>ミナト</t>
    </rPh>
    <rPh sb="4" eb="5">
      <t>ク</t>
    </rPh>
    <phoneticPr fontId="5"/>
  </si>
  <si>
    <t>-</t>
    <phoneticPr fontId="10"/>
  </si>
  <si>
    <t>港区</t>
    <rPh sb="0" eb="2">
      <t>ミナトク</t>
    </rPh>
    <phoneticPr fontId="10"/>
  </si>
  <si>
    <t>-</t>
    <phoneticPr fontId="10"/>
  </si>
  <si>
    <t>-</t>
    <phoneticPr fontId="1"/>
  </si>
  <si>
    <t>（新宿区）</t>
    <rPh sb="1" eb="4">
      <t>シンジュクク</t>
    </rPh>
    <phoneticPr fontId="5"/>
  </si>
  <si>
    <t>新宿区</t>
    <rPh sb="0" eb="3">
      <t>シンジュクク</t>
    </rPh>
    <phoneticPr fontId="10"/>
  </si>
  <si>
    <t>（文京区）</t>
    <rPh sb="1" eb="4">
      <t>ブンキョウク</t>
    </rPh>
    <phoneticPr fontId="5"/>
  </si>
  <si>
    <t>文京区</t>
    <rPh sb="0" eb="3">
      <t>ブンキョウク</t>
    </rPh>
    <phoneticPr fontId="10"/>
  </si>
  <si>
    <t>（台東区）</t>
    <rPh sb="1" eb="4">
      <t>タイトウク</t>
    </rPh>
    <phoneticPr fontId="5"/>
  </si>
  <si>
    <t>―</t>
    <phoneticPr fontId="10"/>
  </si>
  <si>
    <t>台東区</t>
    <rPh sb="0" eb="3">
      <t>タイトウク</t>
    </rPh>
    <phoneticPr fontId="15"/>
  </si>
  <si>
    <t>（墨田区）</t>
    <rPh sb="1" eb="4">
      <t>スミダク</t>
    </rPh>
    <phoneticPr fontId="5"/>
  </si>
  <si>
    <t>-</t>
    <phoneticPr fontId="10"/>
  </si>
  <si>
    <t>墨田区</t>
    <rPh sb="0" eb="3">
      <t>スミダク</t>
    </rPh>
    <phoneticPr fontId="10"/>
  </si>
  <si>
    <t>（江東区）</t>
    <rPh sb="1" eb="4">
      <t>コウトウク</t>
    </rPh>
    <phoneticPr fontId="5"/>
  </si>
  <si>
    <t>江東区</t>
    <rPh sb="0" eb="3">
      <t>コウトウク</t>
    </rPh>
    <phoneticPr fontId="10"/>
  </si>
  <si>
    <t>（品川区）</t>
    <rPh sb="1" eb="4">
      <t>シナガワク</t>
    </rPh>
    <phoneticPr fontId="5"/>
  </si>
  <si>
    <t>-</t>
  </si>
  <si>
    <t>品川区</t>
    <rPh sb="0" eb="3">
      <t>シナガワク</t>
    </rPh>
    <phoneticPr fontId="10"/>
  </si>
  <si>
    <t>（目黒区）</t>
    <rPh sb="1" eb="4">
      <t>メグロク</t>
    </rPh>
    <phoneticPr fontId="5"/>
  </si>
  <si>
    <t>目黒区</t>
    <rPh sb="0" eb="3">
      <t>メグロク</t>
    </rPh>
    <phoneticPr fontId="15"/>
  </si>
  <si>
    <t>皆減</t>
    <rPh sb="0" eb="1">
      <t>ゲン</t>
    </rPh>
    <phoneticPr fontId="10"/>
  </si>
  <si>
    <t>（大田区）</t>
    <rPh sb="1" eb="4">
      <t>オオタク</t>
    </rPh>
    <phoneticPr fontId="5"/>
  </si>
  <si>
    <t>－</t>
    <phoneticPr fontId="14"/>
  </si>
  <si>
    <t>大田区</t>
    <rPh sb="0" eb="3">
      <t>オオタク</t>
    </rPh>
    <phoneticPr fontId="10"/>
  </si>
  <si>
    <t>皆増</t>
    <rPh sb="0" eb="1">
      <t>ミナ</t>
    </rPh>
    <rPh sb="1" eb="2">
      <t>ゾウ</t>
    </rPh>
    <phoneticPr fontId="10"/>
  </si>
  <si>
    <t>皆減</t>
    <rPh sb="0" eb="1">
      <t>ミナ</t>
    </rPh>
    <phoneticPr fontId="10"/>
  </si>
  <si>
    <t>－</t>
    <phoneticPr fontId="10"/>
  </si>
  <si>
    <t>（世田谷区）</t>
    <rPh sb="1" eb="5">
      <t>セタガヤク</t>
    </rPh>
    <phoneticPr fontId="5"/>
  </si>
  <si>
    <t>世田谷区</t>
    <rPh sb="0" eb="4">
      <t>セタガヤク</t>
    </rPh>
    <phoneticPr fontId="10"/>
  </si>
  <si>
    <t>（渋谷区）</t>
    <rPh sb="1" eb="3">
      <t>シブヤ</t>
    </rPh>
    <rPh sb="3" eb="4">
      <t>ク</t>
    </rPh>
    <phoneticPr fontId="5"/>
  </si>
  <si>
    <t>渋谷区</t>
    <rPh sb="0" eb="3">
      <t>シブヤク</t>
    </rPh>
    <phoneticPr fontId="10"/>
  </si>
  <si>
    <t>（中野区）</t>
    <rPh sb="1" eb="4">
      <t>ナカノク</t>
    </rPh>
    <phoneticPr fontId="5"/>
  </si>
  <si>
    <t>△3.5</t>
    <phoneticPr fontId="10"/>
  </si>
  <si>
    <t>中野区</t>
    <rPh sb="0" eb="3">
      <t>ナカノク</t>
    </rPh>
    <phoneticPr fontId="10"/>
  </si>
  <si>
    <t>（杉並区）</t>
    <rPh sb="1" eb="4">
      <t>スギナミク</t>
    </rPh>
    <phoneticPr fontId="5"/>
  </si>
  <si>
    <t xml:space="preserve"> 5.4.1</t>
    <phoneticPr fontId="5"/>
  </si>
  <si>
    <t>令和４年度</t>
    <rPh sb="0" eb="2">
      <t>レイワ</t>
    </rPh>
    <phoneticPr fontId="5"/>
  </si>
  <si>
    <t>杉並区</t>
    <rPh sb="0" eb="3">
      <t>スギナミク</t>
    </rPh>
    <phoneticPr fontId="10"/>
  </si>
  <si>
    <t>（豊島区）</t>
    <rPh sb="1" eb="4">
      <t>トシマク</t>
    </rPh>
    <phoneticPr fontId="6"/>
  </si>
  <si>
    <t>豊島区</t>
    <rPh sb="0" eb="3">
      <t>トシマク</t>
    </rPh>
    <phoneticPr fontId="10"/>
  </si>
  <si>
    <t>（北区）</t>
    <rPh sb="1" eb="3">
      <t>キタク</t>
    </rPh>
    <phoneticPr fontId="5"/>
  </si>
  <si>
    <t>北区</t>
    <rPh sb="0" eb="2">
      <t>キタク</t>
    </rPh>
    <phoneticPr fontId="10"/>
  </si>
  <si>
    <t>（荒川区）</t>
    <rPh sb="1" eb="4">
      <t>アラカワク</t>
    </rPh>
    <phoneticPr fontId="5"/>
  </si>
  <si>
    <t>荒川区</t>
    <rPh sb="0" eb="3">
      <t>アラカワク</t>
    </rPh>
    <phoneticPr fontId="10"/>
  </si>
  <si>
    <t>（板橋区）</t>
    <rPh sb="1" eb="4">
      <t>イタバシク</t>
    </rPh>
    <phoneticPr fontId="5"/>
  </si>
  <si>
    <t>板橋区</t>
    <rPh sb="0" eb="3">
      <t>イタバシク</t>
    </rPh>
    <phoneticPr fontId="10"/>
  </si>
  <si>
    <t>（練馬区）</t>
    <rPh sb="1" eb="4">
      <t>ネリマク</t>
    </rPh>
    <phoneticPr fontId="5"/>
  </si>
  <si>
    <t>練馬区</t>
    <rPh sb="0" eb="3">
      <t>ネリマク</t>
    </rPh>
    <phoneticPr fontId="10"/>
  </si>
  <si>
    <t>（足立区）</t>
    <rPh sb="1" eb="4">
      <t>アダチク</t>
    </rPh>
    <phoneticPr fontId="5"/>
  </si>
  <si>
    <t>足立区</t>
    <rPh sb="0" eb="3">
      <t>アダチク</t>
    </rPh>
    <phoneticPr fontId="10"/>
  </si>
  <si>
    <t>（葛飾区）</t>
    <rPh sb="1" eb="4">
      <t>カツシカク</t>
    </rPh>
    <phoneticPr fontId="5"/>
  </si>
  <si>
    <t>葛飾区</t>
    <rPh sb="0" eb="3">
      <t>カツシカク</t>
    </rPh>
    <phoneticPr fontId="10"/>
  </si>
  <si>
    <t>（江戸川区）</t>
    <rPh sb="1" eb="4">
      <t>エドガワ</t>
    </rPh>
    <rPh sb="4" eb="5">
      <t>ク</t>
    </rPh>
    <phoneticPr fontId="5"/>
  </si>
  <si>
    <t>江戸川区</t>
  </si>
  <si>
    <t>皆減</t>
    <rPh sb="0" eb="1">
      <t>ゲン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</si>
</sst>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%"/>
    <numFmt numFmtId="181" formatCode="#,##0.000;&quot;△ &quot;#,##0.000"/>
    <numFmt numFmtId="182" formatCode="0.0"/>
    <numFmt numFmtId="183" formatCode="#,##0.0_ 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7">
    <xf numFmtId="0" fontId="0" fillId="0" borderId="0"/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081">
    <xf numFmtId="0" fontId="0" fillId="0" borderId="0" xfId="0"/>
    <xf numFmtId="176" fontId="2" fillId="0" borderId="0" xfId="1" applyNumberFormat="1"/>
    <xf numFmtId="0" fontId="2" fillId="0" borderId="0" xfId="1"/>
    <xf numFmtId="176" fontId="3" fillId="0" borderId="0" xfId="1" applyNumberFormat="1" applyFont="1"/>
    <xf numFmtId="176" fontId="6" fillId="0" borderId="0" xfId="1" applyNumberFormat="1" applyFont="1"/>
    <xf numFmtId="0" fontId="6" fillId="0" borderId="0" xfId="1" applyFont="1"/>
    <xf numFmtId="176" fontId="2" fillId="0" borderId="1" xfId="1" applyNumberFormat="1" applyBorder="1"/>
    <xf numFmtId="176" fontId="7" fillId="0" borderId="2" xfId="1" applyNumberFormat="1" applyFont="1" applyBorder="1"/>
    <xf numFmtId="0" fontId="7" fillId="0" borderId="0" xfId="1" applyFont="1" applyAlignment="1">
      <alignment horizontal="distributed" vertical="center"/>
    </xf>
    <xf numFmtId="0" fontId="7" fillId="0" borderId="0" xfId="1" applyFont="1"/>
    <xf numFmtId="176" fontId="2" fillId="0" borderId="2" xfId="1" applyNumberFormat="1" applyBorder="1" applyAlignment="1">
      <alignment vertical="center"/>
    </xf>
    <xf numFmtId="176" fontId="9" fillId="0" borderId="3" xfId="1" applyNumberFormat="1" applyFont="1" applyBorder="1" applyAlignment="1">
      <alignment horizontal="left" vertical="center"/>
    </xf>
    <xf numFmtId="176" fontId="9" fillId="0" borderId="4" xfId="1" applyNumberFormat="1" applyFont="1" applyBorder="1" applyAlignment="1">
      <alignment horizontal="left" vertical="center"/>
    </xf>
    <xf numFmtId="176" fontId="4" fillId="0" borderId="4" xfId="1" applyNumberFormat="1" applyFont="1" applyBorder="1" applyAlignment="1">
      <alignment horizontal="left" vertical="center"/>
    </xf>
    <xf numFmtId="176" fontId="2" fillId="0" borderId="4" xfId="1" applyNumberFormat="1" applyBorder="1" applyAlignment="1">
      <alignment vertical="center"/>
    </xf>
    <xf numFmtId="176" fontId="2" fillId="0" borderId="4" xfId="1" applyNumberFormat="1" applyBorder="1" applyAlignment="1">
      <alignment horizontal="right" vertical="center" shrinkToFit="1"/>
    </xf>
    <xf numFmtId="176" fontId="2" fillId="0" borderId="5" xfId="1" applyNumberFormat="1" applyBorder="1" applyAlignment="1">
      <alignment vertical="center"/>
    </xf>
    <xf numFmtId="0" fontId="2" fillId="0" borderId="0" xfId="1" applyAlignment="1">
      <alignment vertical="center"/>
    </xf>
    <xf numFmtId="176" fontId="4" fillId="0" borderId="6" xfId="1" applyNumberFormat="1" applyFont="1" applyBorder="1" applyAlignment="1">
      <alignment horizontal="left" vertical="center"/>
    </xf>
    <xf numFmtId="176" fontId="2" fillId="0" borderId="0" xfId="1" applyNumberFormat="1" applyAlignment="1">
      <alignment vertical="center"/>
    </xf>
    <xf numFmtId="176" fontId="2" fillId="0" borderId="7" xfId="1" applyNumberFormat="1" applyBorder="1" applyAlignment="1">
      <alignment horizontal="right" vertical="center" shrinkToFit="1"/>
    </xf>
    <xf numFmtId="176" fontId="2" fillId="0" borderId="8" xfId="1" applyNumberForma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176" fontId="2" fillId="0" borderId="9" xfId="1" applyNumberFormat="1" applyBorder="1" applyAlignment="1">
      <alignment vertical="center"/>
    </xf>
    <xf numFmtId="176" fontId="2" fillId="0" borderId="9" xfId="1" applyNumberFormat="1" applyBorder="1" applyAlignment="1">
      <alignment horizontal="right" vertical="center"/>
    </xf>
    <xf numFmtId="176" fontId="11" fillId="0" borderId="9" xfId="1" applyNumberFormat="1" applyFont="1" applyBorder="1" applyAlignment="1">
      <alignment vertical="center"/>
    </xf>
    <xf numFmtId="176" fontId="12" fillId="0" borderId="2" xfId="1" applyNumberFormat="1" applyFont="1" applyBorder="1"/>
    <xf numFmtId="0" fontId="2" fillId="0" borderId="10" xfId="1" applyBorder="1" applyAlignment="1">
      <alignment horizontal="distributed" vertical="center"/>
    </xf>
    <xf numFmtId="0" fontId="12" fillId="0" borderId="0" xfId="1" applyFont="1"/>
    <xf numFmtId="176" fontId="2" fillId="0" borderId="2" xfId="1" applyNumberFormat="1" applyBorder="1"/>
    <xf numFmtId="176" fontId="4" fillId="0" borderId="10" xfId="1" quotePrefix="1" applyNumberFormat="1" applyFont="1" applyBorder="1"/>
    <xf numFmtId="176" fontId="4" fillId="0" borderId="0" xfId="1" quotePrefix="1" applyNumberFormat="1" applyFont="1"/>
    <xf numFmtId="176" fontId="4" fillId="0" borderId="0" xfId="1" applyNumberFormat="1" applyFont="1"/>
    <xf numFmtId="176" fontId="4" fillId="0" borderId="0" xfId="1" applyNumberFormat="1" applyFont="1" applyAlignment="1">
      <alignment horizontal="right"/>
    </xf>
    <xf numFmtId="176" fontId="4" fillId="0" borderId="11" xfId="1" applyNumberFormat="1" applyFont="1" applyBorder="1" applyAlignment="1">
      <alignment horizontal="right"/>
    </xf>
    <xf numFmtId="176" fontId="4" fillId="0" borderId="7" xfId="1" applyNumberFormat="1" applyFont="1" applyBorder="1" applyAlignment="1">
      <alignment horizontal="right"/>
    </xf>
    <xf numFmtId="176" fontId="4" fillId="0" borderId="12" xfId="1" applyNumberFormat="1" applyFont="1" applyBorder="1" applyAlignment="1">
      <alignment horizontal="right"/>
    </xf>
    <xf numFmtId="176" fontId="4" fillId="0" borderId="13" xfId="1" applyNumberFormat="1" applyFont="1" applyBorder="1" applyAlignment="1">
      <alignment horizontal="right"/>
    </xf>
    <xf numFmtId="176" fontId="4" fillId="0" borderId="14" xfId="1" applyNumberFormat="1" applyFont="1" applyBorder="1"/>
    <xf numFmtId="176" fontId="4" fillId="0" borderId="7" xfId="1" quotePrefix="1" applyNumberFormat="1" applyFont="1" applyBorder="1" applyAlignment="1">
      <alignment horizontal="right"/>
    </xf>
    <xf numFmtId="176" fontId="4" fillId="0" borderId="0" xfId="1" quotePrefix="1" applyNumberFormat="1" applyFont="1" applyAlignment="1">
      <alignment horizontal="right"/>
    </xf>
    <xf numFmtId="176" fontId="4" fillId="0" borderId="12" xfId="1" quotePrefix="1" applyNumberFormat="1" applyFont="1" applyBorder="1" applyAlignment="1">
      <alignment horizontal="right"/>
    </xf>
    <xf numFmtId="176" fontId="13" fillId="0" borderId="13" xfId="1" applyNumberFormat="1" applyFont="1" applyBorder="1" applyAlignment="1">
      <alignment horizontal="right"/>
    </xf>
    <xf numFmtId="176" fontId="4" fillId="0" borderId="7" xfId="1" applyNumberFormat="1" applyFont="1" applyBorder="1"/>
    <xf numFmtId="0" fontId="2" fillId="0" borderId="0" xfId="1" applyAlignment="1">
      <alignment horizontal="right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15" xfId="1" applyNumberFormat="1" applyFont="1" applyBorder="1" applyAlignment="1">
      <alignment horizontal="distributed" vertical="center"/>
    </xf>
    <xf numFmtId="176" fontId="4" fillId="0" borderId="16" xfId="1" applyNumberFormat="1" applyFont="1" applyBorder="1" applyAlignment="1">
      <alignment horizontal="right" vertical="center"/>
    </xf>
    <xf numFmtId="176" fontId="4" fillId="0" borderId="15" xfId="1" applyNumberFormat="1" applyFont="1" applyBorder="1" applyAlignment="1">
      <alignment horizontal="right" vertical="center"/>
    </xf>
    <xf numFmtId="0" fontId="4" fillId="0" borderId="1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176" fontId="4" fillId="0" borderId="15" xfId="1" applyNumberFormat="1" applyFont="1" applyBorder="1" applyAlignment="1">
      <alignment vertical="center"/>
    </xf>
    <xf numFmtId="176" fontId="4" fillId="0" borderId="15" xfId="1" applyNumberFormat="1" applyFont="1" applyBorder="1" applyAlignment="1">
      <alignment horizontal="center" vertical="top"/>
    </xf>
    <xf numFmtId="176" fontId="4" fillId="0" borderId="17" xfId="1" applyNumberFormat="1" applyFont="1" applyBorder="1" applyAlignment="1">
      <alignment horizontal="center" vertical="top"/>
    </xf>
    <xf numFmtId="176" fontId="4" fillId="0" borderId="18" xfId="1" applyNumberFormat="1" applyFont="1" applyBorder="1" applyAlignment="1">
      <alignment horizontal="center" vertical="top"/>
    </xf>
    <xf numFmtId="176" fontId="4" fillId="0" borderId="12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13" fillId="0" borderId="13" xfId="1" applyNumberFormat="1" applyFont="1" applyBorder="1" applyAlignment="1">
      <alignment horizontal="right" vertical="center"/>
    </xf>
    <xf numFmtId="176" fontId="13" fillId="0" borderId="19" xfId="1" applyNumberFormat="1" applyFont="1" applyBorder="1" applyAlignment="1">
      <alignment horizontal="right" vertical="center"/>
    </xf>
    <xf numFmtId="0" fontId="4" fillId="0" borderId="15" xfId="1" applyFont="1" applyBorder="1" applyAlignment="1">
      <alignment horizontal="center" vertical="top"/>
    </xf>
    <xf numFmtId="0" fontId="4" fillId="0" borderId="17" xfId="1" applyFont="1" applyBorder="1" applyAlignment="1">
      <alignment horizontal="center" vertical="top"/>
    </xf>
    <xf numFmtId="0" fontId="4" fillId="0" borderId="18" xfId="1" applyFont="1" applyBorder="1" applyAlignment="1">
      <alignment horizontal="center" vertical="top"/>
    </xf>
    <xf numFmtId="176" fontId="4" fillId="0" borderId="7" xfId="1" applyNumberFormat="1" applyFont="1" applyBorder="1" applyAlignment="1">
      <alignment vertical="center"/>
    </xf>
    <xf numFmtId="176" fontId="13" fillId="0" borderId="7" xfId="1" applyNumberFormat="1" applyFont="1" applyBorder="1" applyAlignment="1">
      <alignment horizontal="right" vertical="center"/>
    </xf>
    <xf numFmtId="0" fontId="2" fillId="0" borderId="0" xfId="1" quotePrefix="1" applyAlignment="1">
      <alignment horizontal="right"/>
    </xf>
    <xf numFmtId="177" fontId="4" fillId="0" borderId="15" xfId="1" applyNumberFormat="1" applyFont="1" applyBorder="1" applyAlignment="1">
      <alignment horizontal="right" vertical="center"/>
    </xf>
    <xf numFmtId="177" fontId="4" fillId="0" borderId="17" xfId="1" applyNumberFormat="1" applyFont="1" applyBorder="1" applyAlignment="1">
      <alignment horizontal="right" vertical="center"/>
    </xf>
    <xf numFmtId="177" fontId="4" fillId="0" borderId="18" xfId="1" applyNumberFormat="1" applyFont="1" applyBorder="1" applyAlignment="1">
      <alignment horizontal="right" vertical="center"/>
    </xf>
    <xf numFmtId="177" fontId="4" fillId="0" borderId="7" xfId="1" applyNumberFormat="1" applyFont="1" applyBorder="1" applyAlignment="1">
      <alignment vertical="center"/>
    </xf>
    <xf numFmtId="177" fontId="4" fillId="0" borderId="13" xfId="1" applyNumberFormat="1" applyFont="1" applyBorder="1" applyAlignment="1">
      <alignment vertical="center"/>
    </xf>
    <xf numFmtId="177" fontId="4" fillId="0" borderId="19" xfId="1" applyNumberFormat="1" applyFont="1" applyBorder="1" applyAlignment="1">
      <alignment vertical="center"/>
    </xf>
    <xf numFmtId="177" fontId="4" fillId="0" borderId="15" xfId="1" applyNumberFormat="1" applyFont="1" applyBorder="1" applyAlignment="1">
      <alignment vertical="center"/>
    </xf>
    <xf numFmtId="177" fontId="4" fillId="0" borderId="17" xfId="1" applyNumberFormat="1" applyFont="1" applyBorder="1" applyAlignment="1">
      <alignment vertical="center"/>
    </xf>
    <xf numFmtId="177" fontId="4" fillId="0" borderId="18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9" fontId="4" fillId="0" borderId="15" xfId="1" applyNumberFormat="1" applyFont="1" applyBorder="1" applyAlignment="1">
      <alignment vertical="top"/>
    </xf>
    <xf numFmtId="176" fontId="4" fillId="0" borderId="17" xfId="1" applyNumberFormat="1" applyFont="1" applyBorder="1" applyAlignment="1">
      <alignment horizontal="right" vertical="center"/>
    </xf>
    <xf numFmtId="176" fontId="4" fillId="0" borderId="18" xfId="1" applyNumberFormat="1" applyFont="1" applyBorder="1" applyAlignment="1">
      <alignment horizontal="right" vertical="center"/>
    </xf>
    <xf numFmtId="0" fontId="2" fillId="0" borderId="0" xfId="1" quotePrefix="1"/>
    <xf numFmtId="0" fontId="4" fillId="0" borderId="0" xfId="1" applyFont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176" fontId="4" fillId="0" borderId="1" xfId="1" applyNumberFormat="1" applyFont="1" applyBorder="1" applyAlignment="1">
      <alignment vertical="center"/>
    </xf>
    <xf numFmtId="176" fontId="4" fillId="0" borderId="9" xfId="1" applyNumberFormat="1" applyFont="1" applyBorder="1"/>
    <xf numFmtId="176" fontId="4" fillId="0" borderId="9" xfId="1" applyNumberFormat="1" applyFont="1" applyBorder="1" applyAlignment="1">
      <alignment horizontal="right"/>
    </xf>
    <xf numFmtId="176" fontId="4" fillId="0" borderId="9" xfId="1" applyNumberFormat="1" applyFont="1" applyBorder="1" applyAlignment="1">
      <alignment vertical="center"/>
    </xf>
    <xf numFmtId="176" fontId="4" fillId="0" borderId="9" xfId="1" quotePrefix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horizontal="right" vertical="center"/>
    </xf>
    <xf numFmtId="176" fontId="8" fillId="0" borderId="20" xfId="1" applyNumberFormat="1" applyFont="1" applyBorder="1" applyAlignment="1">
      <alignment vertical="center"/>
    </xf>
    <xf numFmtId="0" fontId="2" fillId="0" borderId="0" xfId="1" applyAlignment="1">
      <alignment horizontal="distributed" vertical="center"/>
    </xf>
    <xf numFmtId="176" fontId="8" fillId="0" borderId="15" xfId="1" applyNumberFormat="1" applyFont="1" applyBorder="1" applyAlignment="1">
      <alignment horizontal="left" vertical="center"/>
    </xf>
    <xf numFmtId="176" fontId="4" fillId="0" borderId="11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2" fillId="0" borderId="12" xfId="1" applyBorder="1" applyAlignment="1">
      <alignment vertical="center"/>
    </xf>
    <xf numFmtId="0" fontId="13" fillId="0" borderId="21" xfId="1" applyFont="1" applyBorder="1" applyAlignment="1">
      <alignment vertical="center"/>
    </xf>
    <xf numFmtId="176" fontId="4" fillId="0" borderId="11" xfId="1" applyNumberFormat="1" applyFont="1" applyBorder="1"/>
    <xf numFmtId="179" fontId="4" fillId="0" borderId="7" xfId="1" applyNumberFormat="1" applyFont="1" applyBorder="1" applyAlignment="1">
      <alignment vertical="center"/>
    </xf>
    <xf numFmtId="179" fontId="13" fillId="0" borderId="0" xfId="1" applyNumberFormat="1" applyFont="1" applyAlignment="1">
      <alignment horizontal="left" vertical="center"/>
    </xf>
    <xf numFmtId="176" fontId="13" fillId="0" borderId="2" xfId="1" applyNumberFormat="1" applyFont="1" applyBorder="1" applyAlignment="1">
      <alignment horizontal="right" vertical="center"/>
    </xf>
    <xf numFmtId="176" fontId="13" fillId="0" borderId="16" xfId="1" applyNumberFormat="1" applyFont="1" applyBorder="1" applyAlignment="1">
      <alignment horizontal="right" vertical="center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0" fontId="13" fillId="0" borderId="22" xfId="1" applyFont="1" applyBorder="1" applyAlignment="1">
      <alignment vertical="center"/>
    </xf>
    <xf numFmtId="176" fontId="4" fillId="0" borderId="16" xfId="1" applyNumberFormat="1" applyFont="1" applyBorder="1" applyAlignment="1">
      <alignment vertical="center"/>
    </xf>
    <xf numFmtId="179" fontId="4" fillId="0" borderId="15" xfId="1" applyNumberFormat="1" applyFont="1" applyBorder="1" applyAlignment="1">
      <alignment vertical="center"/>
    </xf>
    <xf numFmtId="179" fontId="13" fillId="0" borderId="15" xfId="1" applyNumberFormat="1" applyFont="1" applyBorder="1" applyAlignment="1">
      <alignment horizontal="left" vertical="center"/>
    </xf>
    <xf numFmtId="176" fontId="13" fillId="0" borderId="18" xfId="1" applyNumberFormat="1" applyFont="1" applyBorder="1" applyAlignment="1">
      <alignment horizontal="right" vertical="center"/>
    </xf>
    <xf numFmtId="179" fontId="13" fillId="0" borderId="7" xfId="1" applyNumberFormat="1" applyFont="1" applyBorder="1" applyAlignment="1">
      <alignment horizontal="left" vertical="center"/>
    </xf>
    <xf numFmtId="176" fontId="13" fillId="0" borderId="23" xfId="1" applyNumberFormat="1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13" fillId="0" borderId="23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176" fontId="4" fillId="0" borderId="23" xfId="1" applyNumberFormat="1" applyFont="1" applyBorder="1" applyAlignment="1">
      <alignment vertical="center"/>
    </xf>
    <xf numFmtId="179" fontId="4" fillId="0" borderId="1" xfId="1" applyNumberFormat="1" applyFont="1" applyBorder="1" applyAlignment="1">
      <alignment vertical="center"/>
    </xf>
    <xf numFmtId="179" fontId="13" fillId="0" borderId="1" xfId="1" applyNumberFormat="1" applyFont="1" applyBorder="1" applyAlignment="1">
      <alignment horizontal="left" vertical="center"/>
    </xf>
    <xf numFmtId="176" fontId="13" fillId="0" borderId="26" xfId="1" applyNumberFormat="1" applyFont="1" applyBorder="1" applyAlignment="1">
      <alignment horizontal="right" vertical="center"/>
    </xf>
    <xf numFmtId="0" fontId="2" fillId="0" borderId="15" xfId="1" applyBorder="1" applyAlignment="1">
      <alignment horizontal="center" vertical="center"/>
    </xf>
    <xf numFmtId="176" fontId="4" fillId="0" borderId="0" xfId="1" applyNumberFormat="1" applyFont="1" applyAlignment="1">
      <alignment horizontal="distributed" vertical="center" shrinkToFit="1"/>
    </xf>
    <xf numFmtId="179" fontId="4" fillId="0" borderId="0" xfId="1" applyNumberFormat="1" applyFont="1" applyAlignment="1">
      <alignment horizontal="center" vertical="center"/>
    </xf>
    <xf numFmtId="176" fontId="4" fillId="0" borderId="12" xfId="1" applyNumberFormat="1" applyFont="1" applyBorder="1" applyAlignment="1">
      <alignment horizontal="right" vertical="top"/>
    </xf>
    <xf numFmtId="176" fontId="4" fillId="0" borderId="7" xfId="1" applyNumberFormat="1" applyFont="1" applyBorder="1" applyAlignment="1">
      <alignment horizontal="right" vertical="top"/>
    </xf>
    <xf numFmtId="176" fontId="4" fillId="0" borderId="13" xfId="1" applyNumberFormat="1" applyFont="1" applyBorder="1" applyAlignment="1">
      <alignment horizontal="right" vertical="top"/>
    </xf>
    <xf numFmtId="176" fontId="4" fillId="0" borderId="19" xfId="1" applyNumberFormat="1" applyFont="1" applyBorder="1" applyAlignment="1">
      <alignment horizontal="right" vertical="top"/>
    </xf>
    <xf numFmtId="176" fontId="4" fillId="0" borderId="12" xfId="1" quotePrefix="1" applyNumberFormat="1" applyFont="1" applyBorder="1"/>
    <xf numFmtId="176" fontId="4" fillId="0" borderId="13" xfId="1" applyNumberFormat="1" applyFont="1" applyBorder="1"/>
    <xf numFmtId="176" fontId="4" fillId="0" borderId="16" xfId="1" quotePrefix="1" applyNumberFormat="1" applyFont="1" applyBorder="1"/>
    <xf numFmtId="176" fontId="4" fillId="0" borderId="27" xfId="1" applyNumberFormat="1" applyFont="1" applyBorder="1" applyAlignment="1">
      <alignment horizontal="distributed" vertical="center"/>
    </xf>
    <xf numFmtId="176" fontId="4" fillId="0" borderId="28" xfId="1" applyNumberFormat="1" applyFont="1" applyBorder="1" applyAlignment="1">
      <alignment horizontal="distributed" vertical="center"/>
    </xf>
    <xf numFmtId="176" fontId="4" fillId="0" borderId="20" xfId="1" applyNumberFormat="1" applyFont="1" applyBorder="1"/>
    <xf numFmtId="176" fontId="13" fillId="0" borderId="0" xfId="1" quotePrefix="1" applyNumberFormat="1" applyFont="1"/>
    <xf numFmtId="176" fontId="13" fillId="0" borderId="0" xfId="1" applyNumberFormat="1" applyFont="1"/>
    <xf numFmtId="0" fontId="13" fillId="0" borderId="0" xfId="1" applyFont="1"/>
    <xf numFmtId="0" fontId="15" fillId="0" borderId="1" xfId="1" applyFont="1" applyBorder="1"/>
    <xf numFmtId="0" fontId="2" fillId="0" borderId="1" xfId="1" applyBorder="1"/>
    <xf numFmtId="0" fontId="17" fillId="0" borderId="0" xfId="1" applyFont="1" applyAlignment="1">
      <alignment horizontal="left" vertical="center" indent="3"/>
    </xf>
    <xf numFmtId="0" fontId="17" fillId="0" borderId="0" xfId="1" applyFont="1" applyAlignment="1">
      <alignment horizontal="center" vertical="center"/>
    </xf>
    <xf numFmtId="0" fontId="2" fillId="0" borderId="27" xfId="1" applyBorder="1" applyAlignment="1">
      <alignment horizontal="distributed" vertical="center"/>
    </xf>
    <xf numFmtId="0" fontId="2" fillId="0" borderId="15" xfId="1" applyBorder="1" applyAlignment="1">
      <alignment horizontal="distributed" vertical="center"/>
    </xf>
    <xf numFmtId="0" fontId="19" fillId="0" borderId="29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1" fillId="0" borderId="0" xfId="1" applyFont="1" applyAlignment="1">
      <alignment horizontal="right"/>
    </xf>
    <xf numFmtId="0" fontId="21" fillId="0" borderId="30" xfId="1" quotePrefix="1" applyFont="1" applyBorder="1" applyAlignment="1">
      <alignment horizontal="right"/>
    </xf>
    <xf numFmtId="0" fontId="21" fillId="0" borderId="7" xfId="1" quotePrefix="1" applyFont="1" applyBorder="1" applyAlignment="1">
      <alignment horizontal="right"/>
    </xf>
    <xf numFmtId="0" fontId="21" fillId="0" borderId="31" xfId="1" applyFont="1" applyBorder="1" applyAlignment="1">
      <alignment horizontal="right"/>
    </xf>
    <xf numFmtId="0" fontId="21" fillId="0" borderId="7" xfId="1" applyFont="1" applyBorder="1" applyAlignment="1">
      <alignment horizontal="right"/>
    </xf>
    <xf numFmtId="0" fontId="21" fillId="0" borderId="32" xfId="1" quotePrefix="1" applyFont="1" applyBorder="1" applyAlignment="1">
      <alignment horizontal="right"/>
    </xf>
    <xf numFmtId="0" fontId="21" fillId="0" borderId="13" xfId="1" applyFont="1" applyBorder="1" applyAlignment="1">
      <alignment horizontal="right"/>
    </xf>
    <xf numFmtId="0" fontId="21" fillId="0" borderId="33" xfId="1" applyFont="1" applyBorder="1" applyAlignment="1">
      <alignment horizontal="right"/>
    </xf>
    <xf numFmtId="176" fontId="2" fillId="0" borderId="34" xfId="2" applyNumberFormat="1" applyFont="1" applyBorder="1">
      <alignment vertical="center"/>
    </xf>
    <xf numFmtId="178" fontId="22" fillId="0" borderId="34" xfId="2" applyNumberFormat="1" applyFont="1" applyBorder="1" applyAlignment="1">
      <alignment horizontal="right" vertical="center"/>
    </xf>
    <xf numFmtId="178" fontId="22" fillId="0" borderId="16" xfId="2" quotePrefix="1" applyNumberFormat="1" applyFont="1" applyBorder="1" applyAlignment="1">
      <alignment horizontal="right" vertical="center" shrinkToFit="1"/>
    </xf>
    <xf numFmtId="178" fontId="22" fillId="0" borderId="16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horizontal="right" vertical="center"/>
    </xf>
    <xf numFmtId="178" fontId="22" fillId="0" borderId="27" xfId="2" quotePrefix="1" applyNumberFormat="1" applyFont="1" applyBorder="1" applyAlignment="1">
      <alignment horizontal="right" vertical="center"/>
    </xf>
    <xf numFmtId="0" fontId="2" fillId="0" borderId="14" xfId="1" quotePrefix="1" applyBorder="1"/>
    <xf numFmtId="178" fontId="22" fillId="0" borderId="29" xfId="2" applyNumberFormat="1" applyFont="1" applyBorder="1" applyAlignment="1">
      <alignment horizontal="right" vertical="center"/>
    </xf>
    <xf numFmtId="0" fontId="2" fillId="0" borderId="36" xfId="1" quotePrefix="1" applyBorder="1"/>
    <xf numFmtId="178" fontId="22" fillId="0" borderId="37" xfId="2" quotePrefix="1" applyNumberFormat="1" applyFont="1" applyBorder="1" applyAlignment="1">
      <alignment horizontal="right" vertical="center" shrinkToFit="1"/>
    </xf>
    <xf numFmtId="178" fontId="22" fillId="0" borderId="27" xfId="2" applyNumberFormat="1" applyFont="1" applyBorder="1" applyAlignment="1">
      <alignment horizontal="right" vertical="center"/>
    </xf>
    <xf numFmtId="178" fontId="22" fillId="0" borderId="34" xfId="2" quotePrefix="1" applyNumberFormat="1" applyFont="1" applyBorder="1" applyAlignment="1">
      <alignment horizontal="right" vertical="center"/>
    </xf>
    <xf numFmtId="176" fontId="2" fillId="0" borderId="27" xfId="2" applyNumberFormat="1" applyFont="1" applyBorder="1">
      <alignment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38" xfId="2" applyNumberFormat="1" applyFont="1" applyBorder="1" applyAlignment="1">
      <alignment horizontal="right" vertical="center"/>
    </xf>
    <xf numFmtId="0" fontId="2" fillId="0" borderId="27" xfId="1" applyBorder="1" applyAlignment="1">
      <alignment horizontal="distributed" vertical="center" wrapText="1" shrinkToFit="1"/>
    </xf>
    <xf numFmtId="176" fontId="2" fillId="0" borderId="27" xfId="2" quotePrefix="1" applyNumberFormat="1" applyFont="1" applyBorder="1">
      <alignment vertical="center"/>
    </xf>
    <xf numFmtId="176" fontId="23" fillId="0" borderId="12" xfId="2" applyNumberFormat="1" applyFont="1" applyBorder="1" applyAlignment="1"/>
    <xf numFmtId="176" fontId="22" fillId="0" borderId="7" xfId="2" applyNumberFormat="1" applyFont="1" applyBorder="1" applyAlignment="1"/>
    <xf numFmtId="0" fontId="22" fillId="0" borderId="19" xfId="2" applyFont="1" applyBorder="1" applyAlignment="1"/>
    <xf numFmtId="0" fontId="2" fillId="0" borderId="36" xfId="1" applyBorder="1"/>
    <xf numFmtId="176" fontId="22" fillId="0" borderId="0" xfId="2" applyNumberFormat="1" applyFont="1" applyAlignment="1">
      <alignment horizontal="right"/>
    </xf>
    <xf numFmtId="0" fontId="22" fillId="0" borderId="2" xfId="2" applyFont="1" applyBorder="1" applyAlignment="1"/>
    <xf numFmtId="0" fontId="23" fillId="0" borderId="11" xfId="2" applyFont="1" applyBorder="1" applyAlignment="1"/>
    <xf numFmtId="0" fontId="2" fillId="0" borderId="2" xfId="1" applyBorder="1"/>
    <xf numFmtId="178" fontId="22" fillId="0" borderId="11" xfId="2" applyNumberFormat="1" applyFont="1" applyBorder="1" applyAlignment="1">
      <alignment horizontal="right" vertical="center"/>
    </xf>
    <xf numFmtId="176" fontId="2" fillId="0" borderId="31" xfId="2" quotePrefix="1" applyNumberFormat="1" applyFont="1" applyBorder="1">
      <alignment vertical="center"/>
    </xf>
    <xf numFmtId="176" fontId="2" fillId="0" borderId="0" xfId="1" applyNumberFormat="1" applyAlignment="1">
      <alignment horizontal="center"/>
    </xf>
    <xf numFmtId="176" fontId="2" fillId="0" borderId="39" xfId="2" applyNumberFormat="1" applyFont="1" applyBorder="1">
      <alignment vertical="center"/>
    </xf>
    <xf numFmtId="178" fontId="22" fillId="0" borderId="39" xfId="2" quotePrefix="1" applyNumberFormat="1" applyFont="1" applyBorder="1" applyAlignment="1">
      <alignment horizontal="right" vertical="center"/>
    </xf>
    <xf numFmtId="178" fontId="22" fillId="0" borderId="23" xfId="2" quotePrefix="1" applyNumberFormat="1" applyFont="1" applyBorder="1" applyAlignment="1">
      <alignment horizontal="right" vertical="center" shrinkToFit="1"/>
    </xf>
    <xf numFmtId="0" fontId="4" fillId="0" borderId="1" xfId="1" applyFont="1" applyBorder="1" applyAlignment="1">
      <alignment horizontal="distributed" vertical="center"/>
    </xf>
    <xf numFmtId="0" fontId="4" fillId="0" borderId="1" xfId="1" applyFont="1" applyBorder="1"/>
    <xf numFmtId="0" fontId="4" fillId="0" borderId="1" xfId="1" quotePrefix="1" applyFont="1" applyBorder="1"/>
    <xf numFmtId="0" fontId="18" fillId="0" borderId="1" xfId="2" applyFont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4" fillId="0" borderId="9" xfId="1" applyFont="1" applyBorder="1"/>
    <xf numFmtId="0" fontId="21" fillId="0" borderId="9" xfId="1" applyFont="1" applyBorder="1" applyAlignment="1">
      <alignment horizontal="right"/>
    </xf>
    <xf numFmtId="0" fontId="4" fillId="0" borderId="0" xfId="1" applyFont="1"/>
    <xf numFmtId="0" fontId="2" fillId="0" borderId="27" xfId="2" applyFont="1" applyBorder="1" applyAlignment="1">
      <alignment horizontal="distributed" vertical="center"/>
    </xf>
    <xf numFmtId="0" fontId="2" fillId="0" borderId="40" xfId="2" applyFont="1" applyBorder="1" applyAlignment="1">
      <alignment horizontal="distributed" vertical="center"/>
    </xf>
    <xf numFmtId="0" fontId="21" fillId="0" borderId="16" xfId="2" applyFont="1" applyBorder="1" applyAlignment="1">
      <alignment horizontal="distributed" vertical="center"/>
    </xf>
    <xf numFmtId="0" fontId="24" fillId="0" borderId="2" xfId="1" applyFont="1" applyBorder="1"/>
    <xf numFmtId="0" fontId="2" fillId="0" borderId="10" xfId="2" quotePrefix="1" applyFont="1" applyBorder="1" applyAlignment="1">
      <alignment horizontal="distributed" vertical="center"/>
    </xf>
    <xf numFmtId="0" fontId="2" fillId="0" borderId="0" xfId="2" applyFont="1" applyAlignment="1">
      <alignment horizontal="distributed" vertical="center"/>
    </xf>
    <xf numFmtId="0" fontId="21" fillId="0" borderId="31" xfId="2" applyFont="1" applyBorder="1" applyAlignment="1">
      <alignment horizontal="right"/>
    </xf>
    <xf numFmtId="0" fontId="2" fillId="0" borderId="41" xfId="2" applyFont="1" applyBorder="1" applyAlignment="1">
      <alignment horizontal="right"/>
    </xf>
    <xf numFmtId="0" fontId="2" fillId="0" borderId="0" xfId="2" applyFont="1" applyAlignment="1"/>
    <xf numFmtId="0" fontId="21" fillId="0" borderId="13" xfId="2" applyFont="1" applyBorder="1" applyAlignment="1">
      <alignment horizontal="right"/>
    </xf>
    <xf numFmtId="0" fontId="2" fillId="0" borderId="42" xfId="2" applyFont="1" applyBorder="1" applyAlignment="1">
      <alignment horizontal="right"/>
    </xf>
    <xf numFmtId="178" fontId="2" fillId="0" borderId="28" xfId="2" applyNumberFormat="1" applyFont="1" applyBorder="1" applyAlignment="1">
      <alignment horizontal="right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176" fontId="2" fillId="0" borderId="41" xfId="2" applyNumberFormat="1" applyFont="1" applyBorder="1">
      <alignment vertical="center"/>
    </xf>
    <xf numFmtId="178" fontId="2" fillId="0" borderId="34" xfId="2" applyNumberFormat="1" applyFont="1" applyBorder="1" applyAlignment="1">
      <alignment horizontal="right" vertical="center" shrinkToFit="1"/>
    </xf>
    <xf numFmtId="178" fontId="22" fillId="0" borderId="42" xfId="2" applyNumberFormat="1" applyFont="1" applyBorder="1" applyAlignment="1">
      <alignment horizontal="right" vertical="center"/>
    </xf>
    <xf numFmtId="178" fontId="22" fillId="0" borderId="40" xfId="2" applyNumberFormat="1" applyFont="1" applyBorder="1" applyAlignment="1">
      <alignment horizontal="right" vertical="center"/>
    </xf>
    <xf numFmtId="0" fontId="9" fillId="0" borderId="0" xfId="1" applyFont="1" applyAlignment="1">
      <alignment horizontal="distributed" vertical="center"/>
    </xf>
    <xf numFmtId="0" fontId="2" fillId="0" borderId="0" xfId="1" applyAlignment="1">
      <alignment horizontal="center" vertical="center"/>
    </xf>
    <xf numFmtId="0" fontId="11" fillId="0" borderId="0" xfId="1" applyFont="1" applyAlignment="1">
      <alignment horizontal="distributed" vertical="center" wrapText="1"/>
    </xf>
    <xf numFmtId="0" fontId="2" fillId="0" borderId="43" xfId="2" applyFont="1" applyBorder="1">
      <alignment vertical="center"/>
    </xf>
    <xf numFmtId="178" fontId="2" fillId="0" borderId="43" xfId="2" applyNumberFormat="1" applyFont="1" applyBorder="1" applyAlignment="1">
      <alignment horizontal="right" vertical="center"/>
    </xf>
    <xf numFmtId="0" fontId="2" fillId="0" borderId="34" xfId="2" applyFont="1" applyBorder="1">
      <alignment vertical="center"/>
    </xf>
    <xf numFmtId="178" fontId="2" fillId="0" borderId="34" xfId="2" applyNumberFormat="1" applyFont="1" applyBorder="1" applyAlignment="1">
      <alignment horizontal="right" vertical="center"/>
    </xf>
    <xf numFmtId="0" fontId="2" fillId="0" borderId="20" xfId="2" applyFont="1" applyBorder="1" applyAlignment="1"/>
    <xf numFmtId="0" fontId="2" fillId="0" borderId="44" xfId="2" applyFont="1" applyBorder="1" applyAlignment="1"/>
    <xf numFmtId="178" fontId="2" fillId="0" borderId="45" xfId="2" applyNumberFormat="1" applyFont="1" applyBorder="1" applyAlignment="1">
      <alignment horizontal="right" vertical="center"/>
    </xf>
    <xf numFmtId="178" fontId="27" fillId="0" borderId="43" xfId="2" quotePrefix="1" applyNumberFormat="1" applyFont="1" applyBorder="1" applyAlignment="1">
      <alignment horizontal="right" vertical="center"/>
    </xf>
    <xf numFmtId="0" fontId="2" fillId="0" borderId="39" xfId="2" applyFont="1" applyBorder="1">
      <alignment vertical="center"/>
    </xf>
    <xf numFmtId="178" fontId="27" fillId="0" borderId="46" xfId="2" quotePrefix="1" applyNumberFormat="1" applyFont="1" applyBorder="1" applyAlignment="1">
      <alignment horizontal="right" vertical="center"/>
    </xf>
    <xf numFmtId="178" fontId="2" fillId="0" borderId="16" xfId="2" quotePrefix="1" applyNumberFormat="1" applyFont="1" applyBorder="1" applyAlignment="1">
      <alignment horizontal="right" vertical="center" shrinkToFit="1"/>
    </xf>
    <xf numFmtId="178" fontId="2" fillId="0" borderId="16" xfId="2" applyNumberFormat="1" applyFont="1" applyBorder="1" applyAlignment="1">
      <alignment horizontal="right" vertical="center"/>
    </xf>
    <xf numFmtId="178" fontId="2" fillId="0" borderId="35" xfId="2" applyNumberFormat="1" applyFont="1" applyBorder="1" applyAlignment="1">
      <alignment horizontal="right" vertical="center"/>
    </xf>
    <xf numFmtId="180" fontId="2" fillId="0" borderId="0" xfId="1" applyNumberFormat="1"/>
    <xf numFmtId="178" fontId="2" fillId="0" borderId="27" xfId="2" quotePrefix="1" applyNumberFormat="1" applyFont="1" applyBorder="1" applyAlignment="1">
      <alignment horizontal="right" vertical="center"/>
    </xf>
    <xf numFmtId="178" fontId="2" fillId="0" borderId="29" xfId="2" applyNumberFormat="1" applyFont="1" applyBorder="1" applyAlignment="1">
      <alignment horizontal="right" vertical="center"/>
    </xf>
    <xf numFmtId="178" fontId="2" fillId="0" borderId="37" xfId="2" quotePrefix="1" applyNumberFormat="1" applyFont="1" applyBorder="1" applyAlignment="1">
      <alignment horizontal="right" vertical="center" shrinkToFit="1"/>
    </xf>
    <xf numFmtId="178" fontId="2" fillId="0" borderId="27" xfId="2" applyNumberFormat="1" applyFont="1" applyBorder="1" applyAlignment="1">
      <alignment horizontal="right" vertical="center"/>
    </xf>
    <xf numFmtId="178" fontId="2" fillId="0" borderId="34" xfId="2" quotePrefix="1" applyNumberFormat="1" applyFont="1" applyBorder="1" applyAlignment="1">
      <alignment horizontal="right" vertical="center"/>
    </xf>
    <xf numFmtId="178" fontId="2" fillId="0" borderId="38" xfId="2" applyNumberFormat="1" applyFont="1" applyBorder="1" applyAlignment="1">
      <alignment horizontal="right" vertical="center"/>
    </xf>
    <xf numFmtId="176" fontId="21" fillId="0" borderId="12" xfId="2" applyNumberFormat="1" applyFont="1" applyBorder="1" applyAlignment="1"/>
    <xf numFmtId="176" fontId="2" fillId="0" borderId="7" xfId="2" applyNumberFormat="1" applyFont="1" applyBorder="1" applyAlignment="1"/>
    <xf numFmtId="0" fontId="2" fillId="0" borderId="19" xfId="2" applyFont="1" applyBorder="1" applyAlignment="1"/>
    <xf numFmtId="176" fontId="2" fillId="0" borderId="0" xfId="2" applyNumberFormat="1" applyFont="1" applyAlignment="1">
      <alignment horizontal="right"/>
    </xf>
    <xf numFmtId="0" fontId="2" fillId="0" borderId="2" xfId="2" applyFont="1" applyBorder="1" applyAlignment="1"/>
    <xf numFmtId="0" fontId="21" fillId="0" borderId="11" xfId="2" applyFont="1" applyBorder="1" applyAlignment="1"/>
    <xf numFmtId="178" fontId="2" fillId="0" borderId="11" xfId="2" applyNumberFormat="1" applyFont="1" applyBorder="1" applyAlignment="1">
      <alignment horizontal="right" vertical="center"/>
    </xf>
    <xf numFmtId="178" fontId="2" fillId="0" borderId="39" xfId="2" quotePrefix="1" applyNumberFormat="1" applyFont="1" applyBorder="1" applyAlignment="1">
      <alignment horizontal="right" vertical="center"/>
    </xf>
    <xf numFmtId="178" fontId="2" fillId="0" borderId="23" xfId="2" quotePrefix="1" applyNumberFormat="1" applyFont="1" applyBorder="1" applyAlignment="1">
      <alignment horizontal="right" vertical="center" shrinkToFit="1"/>
    </xf>
    <xf numFmtId="178" fontId="2" fillId="0" borderId="42" xfId="2" applyNumberFormat="1" applyFont="1" applyBorder="1" applyAlignment="1">
      <alignment horizontal="right" vertical="center"/>
    </xf>
    <xf numFmtId="178" fontId="2" fillId="0" borderId="40" xfId="2" applyNumberFormat="1" applyFont="1" applyBorder="1" applyAlignment="1">
      <alignment horizontal="right" vertical="center"/>
    </xf>
    <xf numFmtId="178" fontId="2" fillId="0" borderId="31" xfId="2" applyNumberFormat="1" applyFont="1" applyBorder="1" applyAlignment="1">
      <alignment horizontal="right" vertical="center"/>
    </xf>
    <xf numFmtId="178" fontId="2" fillId="0" borderId="43" xfId="2" quotePrefix="1" applyNumberFormat="1" applyFont="1" applyBorder="1" applyAlignment="1">
      <alignment horizontal="right" vertical="center"/>
    </xf>
    <xf numFmtId="178" fontId="2" fillId="0" borderId="46" xfId="2" quotePrefix="1" applyNumberFormat="1" applyFont="1" applyBorder="1" applyAlignment="1">
      <alignment horizontal="right" vertical="center"/>
    </xf>
    <xf numFmtId="0" fontId="12" fillId="0" borderId="0" xfId="1" applyFont="1" applyAlignment="1">
      <alignment wrapText="1"/>
    </xf>
    <xf numFmtId="178" fontId="2" fillId="0" borderId="34" xfId="3" applyNumberFormat="1" applyFont="1" applyBorder="1" applyAlignment="1">
      <alignment horizontal="right" vertical="center" shrinkToFit="1"/>
    </xf>
    <xf numFmtId="178" fontId="2" fillId="0" borderId="45" xfId="2" quotePrefix="1" applyNumberFormat="1" applyFont="1" applyBorder="1" applyAlignment="1">
      <alignment horizontal="right" vertical="center"/>
    </xf>
    <xf numFmtId="178" fontId="2" fillId="0" borderId="47" xfId="2" quotePrefix="1" applyNumberFormat="1" applyFont="1" applyBorder="1" applyAlignment="1">
      <alignment horizontal="right" vertical="center" shrinkToFit="1"/>
    </xf>
    <xf numFmtId="178" fontId="2" fillId="0" borderId="34" xfId="2" quotePrefix="1" applyNumberFormat="1" applyFont="1" applyBorder="1" applyAlignment="1">
      <alignment horizontal="right" vertical="center" shrinkToFit="1"/>
    </xf>
    <xf numFmtId="178" fontId="2" fillId="0" borderId="43" xfId="3" applyNumberFormat="1" applyFont="1" applyBorder="1" applyAlignment="1">
      <alignment horizontal="right" vertical="center"/>
    </xf>
    <xf numFmtId="178" fontId="2" fillId="0" borderId="34" xfId="3" applyNumberFormat="1" applyFont="1" applyBorder="1" applyAlignment="1">
      <alignment horizontal="right" vertical="center"/>
    </xf>
    <xf numFmtId="178" fontId="2" fillId="0" borderId="45" xfId="3" applyNumberFormat="1" applyFont="1" applyBorder="1" applyAlignment="1">
      <alignment horizontal="right" vertical="center"/>
    </xf>
    <xf numFmtId="177" fontId="4" fillId="0" borderId="12" xfId="1" applyNumberFormat="1" applyFont="1" applyBorder="1" applyAlignment="1">
      <alignment vertical="center"/>
    </xf>
    <xf numFmtId="177" fontId="4" fillId="0" borderId="16" xfId="1" applyNumberFormat="1" applyFont="1" applyBorder="1" applyAlignment="1">
      <alignment vertical="center"/>
    </xf>
    <xf numFmtId="176" fontId="4" fillId="0" borderId="12" xfId="1" applyNumberFormat="1" applyFont="1" applyBorder="1"/>
    <xf numFmtId="176" fontId="4" fillId="0" borderId="28" xfId="1" quotePrefix="1" applyNumberFormat="1" applyFont="1" applyBorder="1"/>
    <xf numFmtId="0" fontId="15" fillId="0" borderId="0" xfId="1" applyFont="1"/>
    <xf numFmtId="0" fontId="19" fillId="0" borderId="0" xfId="1" applyFont="1" applyAlignment="1">
      <alignment horizontal="center" vertical="center" wrapText="1"/>
    </xf>
    <xf numFmtId="0" fontId="21" fillId="0" borderId="0" xfId="1" quotePrefix="1" applyFont="1" applyAlignment="1">
      <alignment horizontal="right"/>
    </xf>
    <xf numFmtId="0" fontId="2" fillId="0" borderId="0" xfId="1" applyAlignment="1">
      <alignment horizontal="distributed" vertical="center" wrapText="1" shrinkToFit="1"/>
    </xf>
    <xf numFmtId="176" fontId="2" fillId="0" borderId="0" xfId="2" applyNumberFormat="1" applyFont="1">
      <alignment vertical="center"/>
    </xf>
    <xf numFmtId="178" fontId="2" fillId="0" borderId="0" xfId="2" applyNumberFormat="1" applyFont="1" applyAlignment="1">
      <alignment horizontal="right" vertical="center"/>
    </xf>
    <xf numFmtId="178" fontId="2" fillId="0" borderId="0" xfId="2" quotePrefix="1" applyNumberFormat="1" applyFont="1" applyAlignment="1">
      <alignment horizontal="right" vertical="center" shrinkToFit="1"/>
    </xf>
    <xf numFmtId="178" fontId="2" fillId="0" borderId="0" xfId="2" quotePrefix="1" applyNumberFormat="1" applyFont="1" applyAlignment="1">
      <alignment horizontal="right" vertical="center"/>
    </xf>
    <xf numFmtId="178" fontId="2" fillId="0" borderId="0" xfId="2" applyNumberFormat="1" applyFont="1" applyAlignment="1">
      <alignment horizontal="center" vertical="center"/>
    </xf>
    <xf numFmtId="178" fontId="2" fillId="0" borderId="0" xfId="2" quotePrefix="1" applyNumberFormat="1" applyFont="1" applyAlignment="1">
      <alignment horizontal="center" vertical="center" shrinkToFit="1"/>
    </xf>
    <xf numFmtId="178" fontId="2" fillId="0" borderId="0" xfId="2" quotePrefix="1" applyNumberFormat="1" applyFont="1" applyAlignment="1">
      <alignment horizontal="center" vertical="center"/>
    </xf>
    <xf numFmtId="176" fontId="2" fillId="0" borderId="0" xfId="2" quotePrefix="1" applyNumberFormat="1" applyFont="1">
      <alignment vertical="center"/>
    </xf>
    <xf numFmtId="176" fontId="21" fillId="0" borderId="0" xfId="2" applyNumberFormat="1" applyFont="1" applyAlignment="1"/>
    <xf numFmtId="176" fontId="2" fillId="0" borderId="0" xfId="2" applyNumberFormat="1" applyFont="1" applyAlignment="1"/>
    <xf numFmtId="0" fontId="21" fillId="0" borderId="0" xfId="2" applyFont="1" applyAlignment="1"/>
    <xf numFmtId="0" fontId="4" fillId="0" borderId="0" xfId="1" applyFont="1" applyAlignment="1">
      <alignment horizontal="distributed" vertical="center"/>
    </xf>
    <xf numFmtId="0" fontId="4" fillId="0" borderId="0" xfId="1" quotePrefix="1" applyFont="1"/>
    <xf numFmtId="0" fontId="21" fillId="0" borderId="0" xfId="2" applyFont="1" applyAlignment="1">
      <alignment horizontal="distributed" vertical="center"/>
    </xf>
    <xf numFmtId="0" fontId="2" fillId="0" borderId="0" xfId="2" quotePrefix="1" applyFont="1" applyAlignment="1">
      <alignment horizontal="distributed" vertical="center"/>
    </xf>
    <xf numFmtId="0" fontId="21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178" fontId="2" fillId="0" borderId="0" xfId="2" applyNumberFormat="1" applyFont="1" applyAlignment="1">
      <alignment horizontal="right" vertical="center" shrinkToFit="1"/>
    </xf>
    <xf numFmtId="178" fontId="2" fillId="0" borderId="0" xfId="2" applyNumberFormat="1" applyFont="1" applyAlignment="1">
      <alignment horizontal="center" vertical="center" shrinkToFit="1"/>
    </xf>
    <xf numFmtId="0" fontId="2" fillId="0" borderId="0" xfId="2" applyFont="1">
      <alignment vertical="center"/>
    </xf>
    <xf numFmtId="178" fontId="2" fillId="0" borderId="48" xfId="2" applyNumberFormat="1" applyFont="1" applyBorder="1" applyAlignment="1">
      <alignment horizontal="right" vertical="center"/>
    </xf>
    <xf numFmtId="176" fontId="2" fillId="0" borderId="34" xfId="3" applyNumberFormat="1" applyFont="1" applyBorder="1">
      <alignment vertical="center"/>
    </xf>
    <xf numFmtId="178" fontId="22" fillId="0" borderId="37" xfId="3" quotePrefix="1" applyNumberFormat="1" applyFont="1" applyBorder="1" applyAlignment="1">
      <alignment horizontal="right" vertical="center" shrinkToFit="1"/>
    </xf>
    <xf numFmtId="178" fontId="22" fillId="0" borderId="28" xfId="3" applyNumberFormat="1" applyFont="1" applyBorder="1" applyAlignment="1">
      <alignment horizontal="right" vertical="center"/>
    </xf>
    <xf numFmtId="176" fontId="2" fillId="0" borderId="41" xfId="3" applyNumberFormat="1" applyFont="1" applyBorder="1">
      <alignment vertical="center"/>
    </xf>
    <xf numFmtId="176" fontId="2" fillId="0" borderId="27" xfId="3" applyNumberFormat="1" applyFont="1" applyBorder="1">
      <alignment vertical="center"/>
    </xf>
    <xf numFmtId="178" fontId="27" fillId="0" borderId="43" xfId="3" quotePrefix="1" applyNumberFormat="1" applyFont="1" applyBorder="1" applyAlignment="1">
      <alignment horizontal="right" vertical="center"/>
    </xf>
    <xf numFmtId="178" fontId="27" fillId="0" borderId="46" xfId="3" quotePrefix="1" applyNumberFormat="1" applyFont="1" applyBorder="1" applyAlignment="1">
      <alignment horizontal="right" vertical="center"/>
    </xf>
    <xf numFmtId="178" fontId="22" fillId="0" borderId="16" xfId="3" quotePrefix="1" applyNumberFormat="1" applyFont="1" applyBorder="1" applyAlignment="1">
      <alignment horizontal="right" vertical="center" shrinkToFit="1"/>
    </xf>
    <xf numFmtId="176" fontId="2" fillId="0" borderId="27" xfId="3" quotePrefix="1" applyNumberFormat="1" applyFont="1" applyBorder="1">
      <alignment vertical="center"/>
    </xf>
    <xf numFmtId="176" fontId="2" fillId="0" borderId="31" xfId="3" quotePrefix="1" applyNumberFormat="1" applyFont="1" applyBorder="1">
      <alignment vertical="center"/>
    </xf>
    <xf numFmtId="176" fontId="2" fillId="0" borderId="39" xfId="3" applyNumberFormat="1" applyFont="1" applyBorder="1">
      <alignment vertical="center"/>
    </xf>
    <xf numFmtId="178" fontId="22" fillId="0" borderId="23" xfId="3" quotePrefix="1" applyNumberFormat="1" applyFont="1" applyBorder="1" applyAlignment="1">
      <alignment horizontal="right" vertical="center" shrinkToFit="1"/>
    </xf>
    <xf numFmtId="178" fontId="22" fillId="0" borderId="34" xfId="3" quotePrefix="1" applyNumberFormat="1" applyFont="1" applyBorder="1" applyAlignment="1">
      <alignment horizontal="right" vertical="center"/>
    </xf>
    <xf numFmtId="176" fontId="2" fillId="0" borderId="34" xfId="5" applyNumberFormat="1" applyFont="1" applyBorder="1">
      <alignment vertical="center"/>
    </xf>
    <xf numFmtId="178" fontId="2" fillId="0" borderId="34" xfId="5" applyNumberFormat="1" applyFont="1" applyBorder="1" applyAlignment="1">
      <alignment horizontal="right" vertical="center"/>
    </xf>
    <xf numFmtId="178" fontId="2" fillId="0" borderId="16" xfId="5" quotePrefix="1" applyNumberFormat="1" applyFont="1" applyBorder="1" applyAlignment="1">
      <alignment horizontal="right" vertical="center" shrinkToFit="1"/>
    </xf>
    <xf numFmtId="178" fontId="2" fillId="0" borderId="16" xfId="5" applyNumberFormat="1" applyFont="1" applyBorder="1" applyAlignment="1">
      <alignment horizontal="right" vertical="center"/>
    </xf>
    <xf numFmtId="178" fontId="2" fillId="0" borderId="35" xfId="5" applyNumberFormat="1" applyFont="1" applyBorder="1" applyAlignment="1">
      <alignment horizontal="right" vertical="center"/>
    </xf>
    <xf numFmtId="178" fontId="2" fillId="0" borderId="27" xfId="5" quotePrefix="1" applyNumberFormat="1" applyFont="1" applyBorder="1" applyAlignment="1">
      <alignment horizontal="right" vertical="center"/>
    </xf>
    <xf numFmtId="178" fontId="2" fillId="0" borderId="29" xfId="5" applyNumberFormat="1" applyFont="1" applyBorder="1" applyAlignment="1">
      <alignment horizontal="right" vertical="center"/>
    </xf>
    <xf numFmtId="178" fontId="2" fillId="0" borderId="37" xfId="5" quotePrefix="1" applyNumberFormat="1" applyFont="1" applyBorder="1" applyAlignment="1">
      <alignment horizontal="right" vertical="center" shrinkToFit="1"/>
    </xf>
    <xf numFmtId="178" fontId="2" fillId="0" borderId="27" xfId="5" applyNumberFormat="1" applyFont="1" applyBorder="1" applyAlignment="1">
      <alignment horizontal="right" vertical="center"/>
    </xf>
    <xf numFmtId="178" fontId="2" fillId="0" borderId="34" xfId="5" quotePrefix="1" applyNumberFormat="1" applyFont="1" applyBorder="1" applyAlignment="1">
      <alignment horizontal="right" vertical="center"/>
    </xf>
    <xf numFmtId="176" fontId="2" fillId="0" borderId="27" xfId="5" applyNumberFormat="1" applyFont="1" applyBorder="1">
      <alignment vertical="center"/>
    </xf>
    <xf numFmtId="178" fontId="2" fillId="0" borderId="28" xfId="5" applyNumberFormat="1" applyFont="1" applyBorder="1" applyAlignment="1">
      <alignment horizontal="right" vertical="center"/>
    </xf>
    <xf numFmtId="178" fontId="2" fillId="0" borderId="38" xfId="5" applyNumberFormat="1" applyFont="1" applyBorder="1" applyAlignment="1">
      <alignment horizontal="right" vertical="center"/>
    </xf>
    <xf numFmtId="176" fontId="2" fillId="0" borderId="34" xfId="5" applyNumberFormat="1" applyFont="1" applyBorder="1" applyAlignment="1">
      <alignment horizontal="right" vertical="center"/>
    </xf>
    <xf numFmtId="176" fontId="2" fillId="0" borderId="27" xfId="5" quotePrefix="1" applyNumberFormat="1" applyFont="1" applyBorder="1">
      <alignment vertical="center"/>
    </xf>
    <xf numFmtId="176" fontId="21" fillId="0" borderId="12" xfId="5" applyNumberFormat="1" applyFont="1" applyBorder="1" applyAlignment="1"/>
    <xf numFmtId="176" fontId="2" fillId="0" borderId="7" xfId="5" applyNumberFormat="1" applyFont="1" applyBorder="1" applyAlignment="1"/>
    <xf numFmtId="0" fontId="2" fillId="0" borderId="19" xfId="5" applyFont="1" applyBorder="1" applyAlignment="1"/>
    <xf numFmtId="176" fontId="2" fillId="0" borderId="0" xfId="5" applyNumberFormat="1" applyFont="1" applyAlignment="1">
      <alignment horizontal="right"/>
    </xf>
    <xf numFmtId="0" fontId="2" fillId="0" borderId="2" xfId="5" applyFont="1" applyBorder="1" applyAlignment="1"/>
    <xf numFmtId="0" fontId="21" fillId="0" borderId="11" xfId="5" applyFont="1" applyBorder="1" applyAlignment="1"/>
    <xf numFmtId="178" fontId="2" fillId="0" borderId="11" xfId="5" applyNumberFormat="1" applyFont="1" applyBorder="1" applyAlignment="1">
      <alignment horizontal="right" vertical="center"/>
    </xf>
    <xf numFmtId="176" fontId="2" fillId="0" borderId="31" xfId="5" quotePrefix="1" applyNumberFormat="1" applyFont="1" applyBorder="1">
      <alignment vertical="center"/>
    </xf>
    <xf numFmtId="176" fontId="2" fillId="0" borderId="39" xfId="5" applyNumberFormat="1" applyFont="1" applyBorder="1">
      <alignment vertical="center"/>
    </xf>
    <xf numFmtId="178" fontId="2" fillId="0" borderId="39" xfId="5" quotePrefix="1" applyNumberFormat="1" applyFont="1" applyBorder="1" applyAlignment="1">
      <alignment horizontal="right" vertical="center"/>
    </xf>
    <xf numFmtId="178" fontId="2" fillId="0" borderId="23" xfId="5" quotePrefix="1" applyNumberFormat="1" applyFont="1" applyBorder="1" applyAlignment="1">
      <alignment horizontal="right" vertical="center" shrinkToFit="1"/>
    </xf>
    <xf numFmtId="0" fontId="18" fillId="0" borderId="1" xfId="5" applyFont="1" applyBorder="1" applyAlignment="1">
      <alignment horizontal="center" vertical="center"/>
    </xf>
    <xf numFmtId="0" fontId="2" fillId="0" borderId="27" xfId="5" applyFont="1" applyBorder="1" applyAlignment="1">
      <alignment horizontal="distributed" vertical="center"/>
    </xf>
    <xf numFmtId="0" fontId="2" fillId="0" borderId="40" xfId="5" applyFont="1" applyBorder="1" applyAlignment="1">
      <alignment horizontal="distributed" vertical="center"/>
    </xf>
    <xf numFmtId="0" fontId="21" fillId="0" borderId="16" xfId="5" applyFont="1" applyBorder="1" applyAlignment="1">
      <alignment horizontal="distributed" vertical="center"/>
    </xf>
    <xf numFmtId="0" fontId="2" fillId="0" borderId="10" xfId="5" quotePrefix="1" applyFont="1" applyBorder="1" applyAlignment="1">
      <alignment horizontal="distributed" vertical="center"/>
    </xf>
    <xf numFmtId="0" fontId="2" fillId="0" borderId="0" xfId="5" applyFont="1" applyAlignment="1">
      <alignment horizontal="distributed" vertical="center"/>
    </xf>
    <xf numFmtId="0" fontId="21" fillId="0" borderId="31" xfId="5" applyFont="1" applyBorder="1" applyAlignment="1">
      <alignment horizontal="right"/>
    </xf>
    <xf numFmtId="0" fontId="2" fillId="0" borderId="41" xfId="5" applyFont="1" applyBorder="1" applyAlignment="1">
      <alignment horizontal="right"/>
    </xf>
    <xf numFmtId="0" fontId="2" fillId="0" borderId="0" xfId="5" applyFont="1" applyAlignment="1"/>
    <xf numFmtId="0" fontId="21" fillId="0" borderId="13" xfId="5" applyFont="1" applyBorder="1" applyAlignment="1">
      <alignment horizontal="right"/>
    </xf>
    <xf numFmtId="0" fontId="2" fillId="0" borderId="42" xfId="5" applyFont="1" applyBorder="1" applyAlignment="1">
      <alignment horizontal="right"/>
    </xf>
    <xf numFmtId="176" fontId="2" fillId="0" borderId="41" xfId="5" applyNumberFormat="1" applyFont="1" applyBorder="1">
      <alignment vertical="center"/>
    </xf>
    <xf numFmtId="178" fontId="2" fillId="0" borderId="34" xfId="5" applyNumberFormat="1" applyFont="1" applyBorder="1" applyAlignment="1">
      <alignment horizontal="right" vertical="center" shrinkToFit="1"/>
    </xf>
    <xf numFmtId="178" fontId="2" fillId="0" borderId="42" xfId="5" applyNumberFormat="1" applyFont="1" applyBorder="1" applyAlignment="1">
      <alignment horizontal="right" vertical="center"/>
    </xf>
    <xf numFmtId="178" fontId="2" fillId="0" borderId="40" xfId="5" applyNumberFormat="1" applyFont="1" applyBorder="1" applyAlignment="1">
      <alignment horizontal="right" vertical="center"/>
    </xf>
    <xf numFmtId="0" fontId="2" fillId="0" borderId="43" xfId="5" applyFont="1" applyBorder="1">
      <alignment vertical="center"/>
    </xf>
    <xf numFmtId="178" fontId="2" fillId="0" borderId="43" xfId="5" applyNumberFormat="1" applyFont="1" applyBorder="1" applyAlignment="1">
      <alignment horizontal="right" vertical="center"/>
    </xf>
    <xf numFmtId="0" fontId="2" fillId="0" borderId="34" xfId="5" applyFont="1" applyBorder="1">
      <alignment vertical="center"/>
    </xf>
    <xf numFmtId="0" fontId="2" fillId="0" borderId="20" xfId="5" applyFont="1" applyBorder="1" applyAlignment="1"/>
    <xf numFmtId="0" fontId="2" fillId="0" borderId="44" xfId="5" applyFont="1" applyBorder="1" applyAlignment="1"/>
    <xf numFmtId="178" fontId="2" fillId="0" borderId="45" xfId="5" applyNumberFormat="1" applyFont="1" applyBorder="1" applyAlignment="1">
      <alignment horizontal="right" vertical="center"/>
    </xf>
    <xf numFmtId="178" fontId="2" fillId="0" borderId="43" xfId="5" quotePrefix="1" applyNumberFormat="1" applyFont="1" applyBorder="1" applyAlignment="1">
      <alignment horizontal="right" vertical="center"/>
    </xf>
    <xf numFmtId="0" fontId="2" fillId="0" borderId="39" xfId="5" applyFont="1" applyBorder="1">
      <alignment vertical="center"/>
    </xf>
    <xf numFmtId="178" fontId="2" fillId="0" borderId="46" xfId="5" quotePrefix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24" xfId="1" applyNumberFormat="1" applyFont="1" applyBorder="1" applyAlignment="1">
      <alignment horizontal="right" vertical="center"/>
    </xf>
    <xf numFmtId="176" fontId="4" fillId="0" borderId="12" xfId="1" quotePrefix="1" applyNumberFormat="1" applyFont="1" applyBorder="1" applyAlignment="1">
      <alignment horizontal="right" vertical="center"/>
    </xf>
    <xf numFmtId="176" fontId="4" fillId="0" borderId="7" xfId="1" quotePrefix="1" applyNumberFormat="1" applyFont="1" applyBorder="1" applyAlignment="1">
      <alignment horizontal="right" vertical="center"/>
    </xf>
    <xf numFmtId="176" fontId="4" fillId="0" borderId="13" xfId="1" quotePrefix="1" applyNumberFormat="1" applyFont="1" applyBorder="1" applyAlignment="1">
      <alignment horizontal="right" vertical="center"/>
    </xf>
    <xf numFmtId="176" fontId="4" fillId="0" borderId="23" xfId="1" quotePrefix="1" applyNumberFormat="1" applyFont="1" applyBorder="1" applyAlignment="1">
      <alignment horizontal="right" vertical="center"/>
    </xf>
    <xf numFmtId="176" fontId="4" fillId="0" borderId="1" xfId="1" quotePrefix="1" applyNumberFormat="1" applyFont="1" applyBorder="1" applyAlignment="1">
      <alignment horizontal="right" vertical="center"/>
    </xf>
    <xf numFmtId="176" fontId="4" fillId="0" borderId="24" xfId="1" quotePrefix="1" applyNumberFormat="1" applyFont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26" xfId="1" applyNumberFormat="1" applyFont="1" applyBorder="1" applyAlignment="1">
      <alignment horizontal="right" vertical="center"/>
    </xf>
    <xf numFmtId="176" fontId="4" fillId="0" borderId="49" xfId="1" applyNumberFormat="1" applyFont="1" applyBorder="1" applyAlignment="1">
      <alignment horizontal="distributed" vertical="center"/>
    </xf>
    <xf numFmtId="176" fontId="4" fillId="0" borderId="6" xfId="1" applyNumberFormat="1" applyFont="1" applyBorder="1" applyAlignment="1">
      <alignment horizontal="distributed" vertical="center"/>
    </xf>
    <xf numFmtId="176" fontId="4" fillId="0" borderId="50" xfId="1" applyNumberFormat="1" applyFont="1" applyBorder="1" applyAlignment="1">
      <alignment horizontal="distributed" vertical="center"/>
    </xf>
    <xf numFmtId="176" fontId="4" fillId="0" borderId="51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176" fontId="4" fillId="0" borderId="50" xfId="1" applyNumberFormat="1" applyFont="1" applyBorder="1" applyAlignment="1">
      <alignment horizontal="right" vertical="center"/>
    </xf>
    <xf numFmtId="176" fontId="4" fillId="0" borderId="52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center" vertical="center" textRotation="255" wrapText="1"/>
    </xf>
    <xf numFmtId="176" fontId="4" fillId="0" borderId="13" xfId="1" applyNumberFormat="1" applyFont="1" applyBorder="1" applyAlignment="1">
      <alignment horizontal="center" vertical="center" textRotation="255" wrapText="1"/>
    </xf>
    <xf numFmtId="176" fontId="4" fillId="0" borderId="16" xfId="1" applyNumberFormat="1" applyFont="1" applyBorder="1" applyAlignment="1">
      <alignment horizontal="center" vertical="center" textRotation="255" wrapText="1"/>
    </xf>
    <xf numFmtId="176" fontId="4" fillId="0" borderId="17" xfId="1" applyNumberFormat="1" applyFont="1" applyBorder="1" applyAlignment="1">
      <alignment horizontal="center" vertical="center" textRotation="255" wrapText="1"/>
    </xf>
    <xf numFmtId="176" fontId="4" fillId="0" borderId="16" xfId="1" applyNumberFormat="1" applyFont="1" applyBorder="1" applyAlignment="1">
      <alignment horizontal="right" vertical="center"/>
    </xf>
    <xf numFmtId="176" fontId="4" fillId="0" borderId="15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4" fillId="0" borderId="18" xfId="1" applyNumberFormat="1" applyFont="1" applyBorder="1" applyAlignment="1">
      <alignment horizontal="right" vertical="center"/>
    </xf>
    <xf numFmtId="176" fontId="4" fillId="0" borderId="30" xfId="1" applyNumberFormat="1" applyFont="1" applyBorder="1" applyAlignment="1">
      <alignment horizontal="distributed" vertical="center"/>
    </xf>
    <xf numFmtId="176" fontId="4" fillId="0" borderId="7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53" xfId="1" applyNumberFormat="1" applyFont="1" applyBorder="1" applyAlignment="1">
      <alignment horizontal="distributed" vertical="center"/>
    </xf>
    <xf numFmtId="176" fontId="4" fillId="0" borderId="15" xfId="1" applyNumberFormat="1" applyFont="1" applyBorder="1" applyAlignment="1">
      <alignment horizontal="distributed" vertical="center"/>
    </xf>
    <xf numFmtId="176" fontId="4" fillId="0" borderId="17" xfId="1" applyNumberFormat="1" applyFont="1" applyBorder="1" applyAlignment="1">
      <alignment horizontal="distributed" vertical="center"/>
    </xf>
    <xf numFmtId="176" fontId="4" fillId="0" borderId="28" xfId="1" applyNumberFormat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distributed" vertical="center"/>
    </xf>
    <xf numFmtId="176" fontId="4" fillId="0" borderId="28" xfId="1" applyNumberFormat="1" applyFont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54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center" vertical="center" textRotation="255"/>
    </xf>
    <xf numFmtId="176" fontId="4" fillId="0" borderId="13" xfId="1" applyNumberFormat="1" applyFont="1" applyBorder="1" applyAlignment="1">
      <alignment horizontal="center" vertical="center" textRotation="255"/>
    </xf>
    <xf numFmtId="176" fontId="4" fillId="0" borderId="16" xfId="1" applyNumberFormat="1" applyFont="1" applyBorder="1" applyAlignment="1">
      <alignment horizontal="center" vertical="center" textRotation="255"/>
    </xf>
    <xf numFmtId="176" fontId="4" fillId="0" borderId="17" xfId="1" applyNumberFormat="1" applyFont="1" applyBorder="1" applyAlignment="1">
      <alignment horizontal="center" vertical="center" textRotation="255"/>
    </xf>
    <xf numFmtId="176" fontId="4" fillId="0" borderId="11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6" fontId="4" fillId="0" borderId="11" xfId="1" applyNumberFormat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distributed" vertical="center"/>
    </xf>
    <xf numFmtId="176" fontId="4" fillId="0" borderId="16" xfId="1" applyNumberFormat="1" applyFont="1" applyBorder="1" applyAlignment="1">
      <alignment horizontal="distributed" vertical="center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41" xfId="1" applyNumberFormat="1" applyFont="1" applyBorder="1" applyAlignment="1">
      <alignment horizontal="center" vertical="center" wrapText="1"/>
    </xf>
    <xf numFmtId="176" fontId="4" fillId="0" borderId="34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right" vertical="center"/>
    </xf>
    <xf numFmtId="176" fontId="4" fillId="0" borderId="22" xfId="1" applyNumberFormat="1" applyFont="1" applyBorder="1" applyAlignment="1">
      <alignment horizontal="right" vertical="center"/>
    </xf>
    <xf numFmtId="176" fontId="13" fillId="0" borderId="12" xfId="1" applyNumberFormat="1" applyFont="1" applyBorder="1" applyAlignment="1">
      <alignment vertical="center" wrapText="1"/>
    </xf>
    <xf numFmtId="176" fontId="13" fillId="0" borderId="7" xfId="1" applyNumberFormat="1" applyFont="1" applyBorder="1" applyAlignment="1">
      <alignment vertical="center" wrapText="1"/>
    </xf>
    <xf numFmtId="176" fontId="13" fillId="0" borderId="13" xfId="1" applyNumberFormat="1" applyFont="1" applyBorder="1" applyAlignment="1">
      <alignment vertical="center" wrapText="1"/>
    </xf>
    <xf numFmtId="176" fontId="13" fillId="0" borderId="23" xfId="1" applyNumberFormat="1" applyFont="1" applyBorder="1" applyAlignment="1">
      <alignment vertical="center" wrapText="1"/>
    </xf>
    <xf numFmtId="176" fontId="13" fillId="0" borderId="1" xfId="1" applyNumberFormat="1" applyFont="1" applyBorder="1" applyAlignment="1">
      <alignment vertical="center" wrapText="1"/>
    </xf>
    <xf numFmtId="176" fontId="13" fillId="0" borderId="24" xfId="1" applyNumberFormat="1" applyFont="1" applyBorder="1" applyAlignment="1">
      <alignment vertical="center" wrapText="1"/>
    </xf>
    <xf numFmtId="176" fontId="4" fillId="0" borderId="11" xfId="1" quotePrefix="1" applyNumberFormat="1" applyFont="1" applyBorder="1" applyAlignment="1">
      <alignment horizontal="right" vertical="center"/>
    </xf>
    <xf numFmtId="176" fontId="4" fillId="0" borderId="0" xfId="1" quotePrefix="1" applyNumberFormat="1" applyFont="1" applyAlignment="1">
      <alignment horizontal="right" vertical="center"/>
    </xf>
    <xf numFmtId="176" fontId="4" fillId="0" borderId="8" xfId="1" quotePrefix="1" applyNumberFormat="1" applyFont="1" applyBorder="1" applyAlignment="1">
      <alignment horizontal="right" vertical="center"/>
    </xf>
    <xf numFmtId="176" fontId="4" fillId="0" borderId="16" xfId="1" quotePrefix="1" applyNumberFormat="1" applyFont="1" applyBorder="1" applyAlignment="1">
      <alignment horizontal="right" vertical="center"/>
    </xf>
    <xf numFmtId="176" fontId="4" fillId="0" borderId="15" xfId="1" quotePrefix="1" applyNumberFormat="1" applyFont="1" applyBorder="1" applyAlignment="1">
      <alignment horizontal="right" vertical="center"/>
    </xf>
    <xf numFmtId="176" fontId="4" fillId="0" borderId="17" xfId="1" quotePrefix="1" applyNumberFormat="1" applyFont="1" applyBorder="1" applyAlignment="1">
      <alignment horizontal="right" vertical="center"/>
    </xf>
    <xf numFmtId="176" fontId="12" fillId="0" borderId="55" xfId="1" applyNumberFormat="1" applyFont="1" applyBorder="1" applyAlignment="1">
      <alignment horizontal="distributed" vertical="center"/>
    </xf>
    <xf numFmtId="176" fontId="12" fillId="0" borderId="20" xfId="1" applyNumberFormat="1" applyFont="1" applyBorder="1" applyAlignment="1">
      <alignment horizontal="distributed" vertical="center"/>
    </xf>
    <xf numFmtId="176" fontId="12" fillId="0" borderId="44" xfId="1" applyNumberFormat="1" applyFont="1" applyBorder="1" applyAlignment="1">
      <alignment horizontal="distributed" vertical="center"/>
    </xf>
    <xf numFmtId="176" fontId="12" fillId="0" borderId="11" xfId="1" applyNumberFormat="1" applyFont="1" applyBorder="1" applyAlignment="1">
      <alignment horizontal="distributed" vertical="center"/>
    </xf>
    <xf numFmtId="176" fontId="12" fillId="0" borderId="0" xfId="1" applyNumberFormat="1" applyFont="1" applyAlignment="1">
      <alignment horizontal="distributed" vertical="center"/>
    </xf>
    <xf numFmtId="176" fontId="12" fillId="0" borderId="2" xfId="1" applyNumberFormat="1" applyFont="1" applyBorder="1" applyAlignment="1">
      <alignment horizontal="distributed" vertical="center"/>
    </xf>
    <xf numFmtId="176" fontId="12" fillId="0" borderId="16" xfId="1" applyNumberFormat="1" applyFont="1" applyBorder="1" applyAlignment="1">
      <alignment horizontal="distributed" vertical="center"/>
    </xf>
    <xf numFmtId="176" fontId="12" fillId="0" borderId="15" xfId="1" applyNumberFormat="1" applyFont="1" applyBorder="1" applyAlignment="1">
      <alignment horizontal="distributed" vertical="center"/>
    </xf>
    <xf numFmtId="176" fontId="12" fillId="0" borderId="18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0" xfId="1" applyNumberFormat="1" applyFont="1" applyAlignment="1">
      <alignment horizontal="distributed" vertical="center"/>
    </xf>
    <xf numFmtId="176" fontId="8" fillId="0" borderId="28" xfId="1" quotePrefix="1" applyNumberFormat="1" applyFont="1" applyBorder="1" applyAlignment="1">
      <alignment horizontal="center" vertical="center"/>
    </xf>
    <xf numFmtId="176" fontId="8" fillId="0" borderId="4" xfId="1" quotePrefix="1" applyNumberFormat="1" applyFont="1" applyBorder="1" applyAlignment="1">
      <alignment horizontal="center" vertical="center"/>
    </xf>
    <xf numFmtId="176" fontId="8" fillId="0" borderId="5" xfId="1" quotePrefix="1" applyNumberFormat="1" applyFont="1" applyBorder="1" applyAlignment="1">
      <alignment horizontal="center" vertical="center"/>
    </xf>
    <xf numFmtId="176" fontId="8" fillId="0" borderId="54" xfId="1" quotePrefix="1" applyNumberFormat="1" applyFont="1" applyBorder="1" applyAlignment="1">
      <alignment horizontal="center" vertical="center"/>
    </xf>
    <xf numFmtId="176" fontId="4" fillId="0" borderId="12" xfId="1" applyNumberFormat="1" applyFont="1" applyBorder="1" applyAlignment="1">
      <alignment horizontal="distributed" vertical="center"/>
    </xf>
    <xf numFmtId="176" fontId="13" fillId="0" borderId="12" xfId="1" applyNumberFormat="1" applyFont="1" applyBorder="1" applyAlignment="1">
      <alignment horizontal="distributed" vertical="center"/>
    </xf>
    <xf numFmtId="176" fontId="13" fillId="0" borderId="7" xfId="1" applyNumberFormat="1" applyFont="1" applyBorder="1" applyAlignment="1">
      <alignment horizontal="distributed" vertical="center"/>
    </xf>
    <xf numFmtId="176" fontId="13" fillId="0" borderId="13" xfId="1" applyNumberFormat="1" applyFont="1" applyBorder="1" applyAlignment="1">
      <alignment horizontal="distributed" vertical="center"/>
    </xf>
    <xf numFmtId="176" fontId="4" fillId="0" borderId="21" xfId="1" applyNumberFormat="1" applyFont="1" applyBorder="1" applyAlignment="1">
      <alignment horizontal="distributed" vertical="center"/>
    </xf>
    <xf numFmtId="176" fontId="4" fillId="0" borderId="16" xfId="1" applyNumberFormat="1" applyFont="1" applyBorder="1" applyAlignment="1">
      <alignment horizontal="distributed" vertical="top"/>
    </xf>
    <xf numFmtId="176" fontId="4" fillId="0" borderId="15" xfId="1" applyNumberFormat="1" applyFont="1" applyBorder="1" applyAlignment="1">
      <alignment horizontal="distributed" vertical="top"/>
    </xf>
    <xf numFmtId="176" fontId="4" fillId="0" borderId="17" xfId="1" applyNumberFormat="1" applyFont="1" applyBorder="1" applyAlignment="1">
      <alignment horizontal="distributed" vertical="top"/>
    </xf>
    <xf numFmtId="176" fontId="8" fillId="0" borderId="56" xfId="1" applyNumberFormat="1" applyFont="1" applyBorder="1" applyAlignment="1">
      <alignment horizontal="distributed" vertical="center" justifyLastLine="1"/>
    </xf>
    <xf numFmtId="176" fontId="8" fillId="0" borderId="57" xfId="1" applyNumberFormat="1" applyFont="1" applyBorder="1" applyAlignment="1">
      <alignment horizontal="distributed" vertical="center" justifyLastLine="1"/>
    </xf>
    <xf numFmtId="176" fontId="8" fillId="0" borderId="58" xfId="1" applyNumberFormat="1" applyFont="1" applyBorder="1" applyAlignment="1">
      <alignment horizontal="distributed" vertical="center" justifyLastLine="1"/>
    </xf>
    <xf numFmtId="176" fontId="4" fillId="0" borderId="59" xfId="1" applyNumberFormat="1" applyFont="1" applyBorder="1" applyAlignment="1">
      <alignment horizontal="center" vertical="center" textRotation="255"/>
    </xf>
    <xf numFmtId="176" fontId="4" fillId="0" borderId="60" xfId="1" applyNumberFormat="1" applyFont="1" applyBorder="1" applyAlignment="1">
      <alignment horizontal="center" vertical="center" textRotation="255"/>
    </xf>
    <xf numFmtId="176" fontId="4" fillId="0" borderId="61" xfId="1" applyNumberFormat="1" applyFont="1" applyBorder="1" applyAlignment="1">
      <alignment horizontal="center" vertical="center" textRotation="255"/>
    </xf>
    <xf numFmtId="176" fontId="8" fillId="0" borderId="55" xfId="1" applyNumberFormat="1" applyFont="1" applyBorder="1" applyAlignment="1">
      <alignment horizontal="distributed" vertical="center"/>
    </xf>
    <xf numFmtId="176" fontId="8" fillId="0" borderId="20" xfId="1" applyNumberFormat="1" applyFont="1" applyBorder="1" applyAlignment="1">
      <alignment horizontal="distributed" vertical="center"/>
    </xf>
    <xf numFmtId="176" fontId="8" fillId="0" borderId="62" xfId="1" applyNumberFormat="1" applyFont="1" applyBorder="1" applyAlignment="1">
      <alignment horizontal="distributed" vertical="center"/>
    </xf>
    <xf numFmtId="176" fontId="8" fillId="0" borderId="11" xfId="1" applyNumberFormat="1" applyFont="1" applyBorder="1" applyAlignment="1">
      <alignment horizontal="distributed" vertical="center"/>
    </xf>
    <xf numFmtId="176" fontId="8" fillId="0" borderId="0" xfId="1" applyNumberFormat="1" applyFont="1" applyAlignment="1">
      <alignment horizontal="distributed" vertical="center"/>
    </xf>
    <xf numFmtId="176" fontId="8" fillId="0" borderId="8" xfId="1" applyNumberFormat="1" applyFont="1" applyBorder="1" applyAlignment="1">
      <alignment horizontal="distributed" vertical="center"/>
    </xf>
    <xf numFmtId="176" fontId="8" fillId="0" borderId="16" xfId="1" applyNumberFormat="1" applyFont="1" applyBorder="1" applyAlignment="1">
      <alignment horizontal="distributed" vertical="center"/>
    </xf>
    <xf numFmtId="176" fontId="8" fillId="0" borderId="15" xfId="1" applyNumberFormat="1" applyFont="1" applyBorder="1" applyAlignment="1">
      <alignment horizontal="distributed" vertical="center"/>
    </xf>
    <xf numFmtId="176" fontId="8" fillId="0" borderId="17" xfId="1" applyNumberFormat="1" applyFont="1" applyBorder="1" applyAlignment="1">
      <alignment horizontal="distributed" vertical="center"/>
    </xf>
    <xf numFmtId="176" fontId="12" fillId="0" borderId="55" xfId="1" applyNumberFormat="1" applyFont="1" applyBorder="1" applyAlignment="1">
      <alignment horizontal="distributed" vertical="center" wrapText="1"/>
    </xf>
    <xf numFmtId="176" fontId="12" fillId="0" borderId="20" xfId="1" applyNumberFormat="1" applyFont="1" applyBorder="1" applyAlignment="1">
      <alignment horizontal="distributed" vertical="center" wrapText="1"/>
    </xf>
    <xf numFmtId="176" fontId="12" fillId="0" borderId="62" xfId="1" applyNumberFormat="1" applyFont="1" applyBorder="1" applyAlignment="1">
      <alignment horizontal="distributed" vertical="center" wrapText="1"/>
    </xf>
    <xf numFmtId="176" fontId="12" fillId="0" borderId="11" xfId="1" applyNumberFormat="1" applyFont="1" applyBorder="1" applyAlignment="1">
      <alignment horizontal="distributed" vertical="center" wrapText="1"/>
    </xf>
    <xf numFmtId="176" fontId="12" fillId="0" borderId="0" xfId="1" applyNumberFormat="1" applyFont="1" applyAlignment="1">
      <alignment horizontal="distributed" vertical="center" wrapText="1"/>
    </xf>
    <xf numFmtId="176" fontId="12" fillId="0" borderId="8" xfId="1" applyNumberFormat="1" applyFont="1" applyBorder="1" applyAlignment="1">
      <alignment horizontal="distributed" vertical="center" wrapText="1"/>
    </xf>
    <xf numFmtId="176" fontId="12" fillId="0" borderId="16" xfId="1" applyNumberFormat="1" applyFont="1" applyBorder="1" applyAlignment="1">
      <alignment horizontal="distributed" vertical="center" wrapText="1"/>
    </xf>
    <xf numFmtId="176" fontId="12" fillId="0" borderId="15" xfId="1" applyNumberFormat="1" applyFont="1" applyBorder="1" applyAlignment="1">
      <alignment horizontal="distributed" vertical="center" wrapText="1"/>
    </xf>
    <xf numFmtId="176" fontId="12" fillId="0" borderId="17" xfId="1" applyNumberFormat="1" applyFont="1" applyBorder="1" applyAlignment="1">
      <alignment horizontal="distributed" vertical="center" wrapText="1"/>
    </xf>
    <xf numFmtId="176" fontId="12" fillId="0" borderId="62" xfId="1" applyNumberFormat="1" applyFont="1" applyBorder="1" applyAlignment="1">
      <alignment horizontal="distributed" vertical="center"/>
    </xf>
    <xf numFmtId="176" fontId="12" fillId="0" borderId="8" xfId="1" applyNumberFormat="1" applyFont="1" applyBorder="1" applyAlignment="1">
      <alignment horizontal="distributed" vertical="center"/>
    </xf>
    <xf numFmtId="176" fontId="12" fillId="0" borderId="17" xfId="1" applyNumberFormat="1" applyFont="1" applyBorder="1" applyAlignment="1">
      <alignment horizontal="distributed" vertical="center"/>
    </xf>
    <xf numFmtId="176" fontId="13" fillId="0" borderId="16" xfId="1" applyNumberFormat="1" applyFont="1" applyBorder="1" applyAlignment="1">
      <alignment horizontal="distributed" vertical="top"/>
    </xf>
    <xf numFmtId="176" fontId="13" fillId="0" borderId="15" xfId="1" applyNumberFormat="1" applyFont="1" applyBorder="1" applyAlignment="1">
      <alignment horizontal="distributed" vertical="top"/>
    </xf>
    <xf numFmtId="176" fontId="13" fillId="0" borderId="17" xfId="1" applyNumberFormat="1" applyFont="1" applyBorder="1" applyAlignment="1">
      <alignment horizontal="distributed" vertical="top"/>
    </xf>
    <xf numFmtId="176" fontId="4" fillId="0" borderId="22" xfId="1" applyNumberFormat="1" applyFont="1" applyBorder="1" applyAlignment="1">
      <alignment horizontal="distributed" vertical="top"/>
    </xf>
    <xf numFmtId="176" fontId="13" fillId="0" borderId="11" xfId="1" applyNumberFormat="1" applyFont="1" applyBorder="1" applyAlignment="1">
      <alignment vertical="center" wrapText="1"/>
    </xf>
    <xf numFmtId="176" fontId="13" fillId="0" borderId="0" xfId="1" applyNumberFormat="1" applyFont="1" applyAlignment="1">
      <alignment vertical="center" wrapText="1"/>
    </xf>
    <xf numFmtId="176" fontId="13" fillId="0" borderId="16" xfId="1" applyNumberFormat="1" applyFont="1" applyBorder="1" applyAlignment="1">
      <alignment vertical="center" wrapText="1"/>
    </xf>
    <xf numFmtId="176" fontId="13" fillId="0" borderId="15" xfId="1" applyNumberFormat="1" applyFont="1" applyBorder="1" applyAlignment="1">
      <alignment vertical="center" wrapText="1"/>
    </xf>
    <xf numFmtId="176" fontId="4" fillId="0" borderId="30" xfId="1" applyNumberFormat="1" applyFont="1" applyBorder="1" applyAlignment="1">
      <alignment horizontal="center" vertical="center" textRotation="255"/>
    </xf>
    <xf numFmtId="176" fontId="4" fillId="0" borderId="10" xfId="1" applyNumberFormat="1" applyFont="1" applyBorder="1" applyAlignment="1">
      <alignment horizontal="center" vertical="center" textRotation="255"/>
    </xf>
    <xf numFmtId="176" fontId="4" fillId="0" borderId="63" xfId="1" applyNumberFormat="1" applyFont="1" applyBorder="1" applyAlignment="1">
      <alignment horizontal="center" vertical="center" textRotation="255"/>
    </xf>
    <xf numFmtId="176" fontId="4" fillId="0" borderId="64" xfId="1" applyNumberFormat="1" applyFont="1" applyBorder="1" applyAlignment="1">
      <alignment horizontal="center" vertical="center" textRotation="255"/>
    </xf>
    <xf numFmtId="178" fontId="4" fillId="0" borderId="7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center" vertical="center"/>
    </xf>
    <xf numFmtId="176" fontId="13" fillId="0" borderId="1" xfId="1" applyNumberFormat="1" applyFont="1" applyBorder="1" applyAlignment="1">
      <alignment horizontal="left" vertical="center"/>
    </xf>
    <xf numFmtId="176" fontId="13" fillId="0" borderId="24" xfId="1" applyNumberFormat="1" applyFont="1" applyBorder="1" applyAlignment="1">
      <alignment horizontal="left" vertical="center"/>
    </xf>
    <xf numFmtId="176" fontId="4" fillId="0" borderId="65" xfId="1" applyNumberFormat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distributed" vertical="center"/>
    </xf>
    <xf numFmtId="176" fontId="4" fillId="0" borderId="24" xfId="1" applyNumberFormat="1" applyFont="1" applyBorder="1" applyAlignment="1">
      <alignment horizontal="distributed" vertical="center"/>
    </xf>
    <xf numFmtId="177" fontId="4" fillId="0" borderId="7" xfId="1" applyNumberFormat="1" applyFont="1" applyBorder="1" applyAlignment="1">
      <alignment horizontal="center" vertical="center"/>
    </xf>
    <xf numFmtId="176" fontId="4" fillId="0" borderId="32" xfId="1" applyNumberFormat="1" applyFont="1" applyBorder="1" applyAlignment="1">
      <alignment horizontal="distributed" vertical="center" shrinkToFit="1"/>
    </xf>
    <xf numFmtId="176" fontId="4" fillId="0" borderId="7" xfId="1" applyNumberFormat="1" applyFont="1" applyBorder="1" applyAlignment="1">
      <alignment horizontal="distributed" vertical="center" shrinkToFit="1"/>
    </xf>
    <xf numFmtId="176" fontId="4" fillId="0" borderId="13" xfId="1" applyNumberFormat="1" applyFont="1" applyBorder="1" applyAlignment="1">
      <alignment horizontal="distributed" vertical="center" shrinkToFit="1"/>
    </xf>
    <xf numFmtId="176" fontId="4" fillId="0" borderId="66" xfId="1" applyNumberFormat="1" applyFont="1" applyBorder="1" applyAlignment="1">
      <alignment horizontal="distributed" vertical="center" shrinkToFit="1"/>
    </xf>
    <xf numFmtId="176" fontId="4" fillId="0" borderId="1" xfId="1" applyNumberFormat="1" applyFont="1" applyBorder="1" applyAlignment="1">
      <alignment horizontal="distributed" vertical="center" shrinkToFit="1"/>
    </xf>
    <xf numFmtId="176" fontId="4" fillId="0" borderId="24" xfId="1" applyNumberFormat="1" applyFont="1" applyBorder="1" applyAlignment="1">
      <alignment horizontal="distributed" vertical="center" shrinkToFit="1"/>
    </xf>
    <xf numFmtId="178" fontId="4" fillId="0" borderId="7" xfId="2" applyNumberFormat="1" applyFont="1" applyBorder="1" applyAlignment="1">
      <alignment horizontal="center" vertical="center"/>
    </xf>
    <xf numFmtId="176" fontId="13" fillId="0" borderId="7" xfId="1" applyNumberFormat="1" applyFont="1" applyBorder="1" applyAlignment="1">
      <alignment horizontal="left" vertical="center"/>
    </xf>
    <xf numFmtId="176" fontId="13" fillId="0" borderId="13" xfId="1" applyNumberFormat="1" applyFont="1" applyBorder="1" applyAlignment="1">
      <alignment horizontal="left" vertical="center"/>
    </xf>
    <xf numFmtId="177" fontId="4" fillId="0" borderId="15" xfId="1" applyNumberFormat="1" applyFont="1" applyBorder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8" fontId="4" fillId="0" borderId="15" xfId="1" applyNumberFormat="1" applyFont="1" applyBorder="1" applyAlignment="1">
      <alignment horizontal="center" vertical="center"/>
    </xf>
    <xf numFmtId="176" fontId="13" fillId="0" borderId="15" xfId="1" applyNumberFormat="1" applyFont="1" applyBorder="1" applyAlignment="1">
      <alignment horizontal="left" vertical="center"/>
    </xf>
    <xf numFmtId="176" fontId="13" fillId="0" borderId="17" xfId="1" applyNumberFormat="1" applyFont="1" applyBorder="1" applyAlignment="1">
      <alignment horizontal="left" vertical="center"/>
    </xf>
    <xf numFmtId="176" fontId="4" fillId="0" borderId="36" xfId="1" applyNumberFormat="1" applyFont="1" applyBorder="1" applyAlignment="1">
      <alignment horizontal="distributed" vertical="center" shrinkToFit="1"/>
    </xf>
    <xf numFmtId="176" fontId="4" fillId="0" borderId="15" xfId="1" applyNumberFormat="1" applyFont="1" applyBorder="1" applyAlignment="1">
      <alignment horizontal="distributed" vertical="center" shrinkToFit="1"/>
    </xf>
    <xf numFmtId="176" fontId="4" fillId="0" borderId="17" xfId="1" applyNumberFormat="1" applyFont="1" applyBorder="1" applyAlignment="1">
      <alignment horizontal="distributed" vertical="center" shrinkToFit="1"/>
    </xf>
    <xf numFmtId="176" fontId="4" fillId="0" borderId="9" xfId="1" applyNumberFormat="1" applyFont="1" applyBorder="1" applyAlignment="1">
      <alignment horizontal="right" vertical="center"/>
    </xf>
    <xf numFmtId="176" fontId="8" fillId="0" borderId="67" xfId="1" applyNumberFormat="1" applyFont="1" applyBorder="1" applyAlignment="1">
      <alignment horizontal="left" vertical="center"/>
    </xf>
    <xf numFmtId="176" fontId="8" fillId="0" borderId="20" xfId="1" applyNumberFormat="1" applyFont="1" applyBorder="1" applyAlignment="1">
      <alignment horizontal="left" vertical="center"/>
    </xf>
    <xf numFmtId="176" fontId="8" fillId="0" borderId="53" xfId="1" applyNumberFormat="1" applyFont="1" applyBorder="1" applyAlignment="1">
      <alignment horizontal="left" vertical="center"/>
    </xf>
    <xf numFmtId="176" fontId="8" fillId="0" borderId="15" xfId="1" applyNumberFormat="1" applyFont="1" applyBorder="1" applyAlignment="1">
      <alignment horizontal="left" vertical="center"/>
    </xf>
    <xf numFmtId="176" fontId="4" fillId="0" borderId="20" xfId="1" applyNumberFormat="1" applyFont="1" applyBorder="1" applyAlignment="1">
      <alignment horizontal="right"/>
    </xf>
    <xf numFmtId="176" fontId="4" fillId="0" borderId="44" xfId="1" applyNumberFormat="1" applyFont="1" applyBorder="1" applyAlignment="1">
      <alignment horizontal="right"/>
    </xf>
    <xf numFmtId="176" fontId="4" fillId="0" borderId="0" xfId="1" applyNumberFormat="1" applyFont="1" applyAlignment="1">
      <alignment horizontal="right"/>
    </xf>
    <xf numFmtId="176" fontId="4" fillId="0" borderId="2" xfId="1" applyNumberFormat="1" applyFont="1" applyBorder="1" applyAlignment="1">
      <alignment horizontal="right"/>
    </xf>
    <xf numFmtId="176" fontId="8" fillId="0" borderId="3" xfId="1" applyNumberFormat="1" applyFont="1" applyBorder="1" applyAlignment="1">
      <alignment horizontal="distributed" vertical="center"/>
    </xf>
    <xf numFmtId="176" fontId="8" fillId="0" borderId="4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8" fillId="0" borderId="28" xfId="1" applyNumberFormat="1" applyFont="1" applyBorder="1" applyAlignment="1">
      <alignment horizontal="distributed" vertical="center"/>
    </xf>
    <xf numFmtId="176" fontId="8" fillId="0" borderId="28" xfId="1" applyNumberFormat="1" applyFont="1" applyBorder="1" applyAlignment="1">
      <alignment horizontal="distributed" vertical="center" wrapText="1"/>
    </xf>
    <xf numFmtId="176" fontId="8" fillId="0" borderId="4" xfId="1" applyNumberFormat="1" applyFont="1" applyBorder="1" applyAlignment="1">
      <alignment horizontal="distributed" vertical="center" wrapText="1"/>
    </xf>
    <xf numFmtId="176" fontId="8" fillId="0" borderId="54" xfId="1" applyNumberFormat="1" applyFont="1" applyBorder="1" applyAlignment="1">
      <alignment horizontal="distributed" vertical="center" wrapText="1"/>
    </xf>
    <xf numFmtId="176" fontId="8" fillId="0" borderId="68" xfId="1" applyNumberFormat="1" applyFont="1" applyBorder="1" applyAlignment="1">
      <alignment horizontal="distributed" vertical="center"/>
    </xf>
    <xf numFmtId="176" fontId="8" fillId="0" borderId="69" xfId="1" applyNumberFormat="1" applyFont="1" applyBorder="1" applyAlignment="1">
      <alignment horizontal="distributed" vertical="center" wrapText="1"/>
    </xf>
    <xf numFmtId="176" fontId="4" fillId="0" borderId="12" xfId="1" applyNumberFormat="1" applyFont="1" applyBorder="1" applyAlignment="1">
      <alignment horizontal="right" vertical="center" wrapText="1"/>
    </xf>
    <xf numFmtId="176" fontId="4" fillId="0" borderId="7" xfId="1" applyNumberFormat="1" applyFont="1" applyBorder="1" applyAlignment="1">
      <alignment horizontal="right" vertical="center" wrapText="1"/>
    </xf>
    <xf numFmtId="176" fontId="4" fillId="0" borderId="16" xfId="1" applyNumberFormat="1" applyFont="1" applyBorder="1" applyAlignment="1">
      <alignment horizontal="right" vertical="center" wrapText="1"/>
    </xf>
    <xf numFmtId="176" fontId="4" fillId="0" borderId="15" xfId="1" applyNumberFormat="1" applyFont="1" applyBorder="1" applyAlignment="1">
      <alignment horizontal="right" vertical="center" wrapText="1"/>
    </xf>
    <xf numFmtId="176" fontId="4" fillId="0" borderId="30" xfId="1" applyNumberFormat="1" applyFont="1" applyBorder="1" applyAlignment="1">
      <alignment horizontal="distributed"/>
    </xf>
    <xf numFmtId="176" fontId="4" fillId="0" borderId="7" xfId="1" applyNumberFormat="1" applyFont="1" applyBorder="1" applyAlignment="1">
      <alignment horizontal="distributed"/>
    </xf>
    <xf numFmtId="178" fontId="4" fillId="0" borderId="70" xfId="2" quotePrefix="1" applyNumberFormat="1" applyFont="1" applyBorder="1" applyAlignment="1">
      <alignment horizontal="center" vertical="center"/>
    </xf>
    <xf numFmtId="178" fontId="4" fillId="0" borderId="71" xfId="2" quotePrefix="1" applyNumberFormat="1" applyFont="1" applyBorder="1" applyAlignment="1">
      <alignment horizontal="center" vertical="center"/>
    </xf>
    <xf numFmtId="178" fontId="4" fillId="0" borderId="72" xfId="2" quotePrefix="1" applyNumberFormat="1" applyFont="1" applyBorder="1" applyAlignment="1">
      <alignment horizontal="center" vertical="center"/>
    </xf>
    <xf numFmtId="178" fontId="4" fillId="0" borderId="73" xfId="2" quotePrefix="1" applyNumberFormat="1" applyFont="1" applyBorder="1" applyAlignment="1">
      <alignment horizontal="center" vertical="center"/>
    </xf>
    <xf numFmtId="176" fontId="4" fillId="0" borderId="74" xfId="1" applyNumberFormat="1" applyFont="1" applyBorder="1" applyAlignment="1">
      <alignment horizontal="center" vertical="center" wrapText="1"/>
    </xf>
    <xf numFmtId="176" fontId="4" fillId="0" borderId="75" xfId="1" applyNumberFormat="1" applyFont="1" applyBorder="1" applyAlignment="1">
      <alignment horizontal="center" vertical="center" wrapText="1"/>
    </xf>
    <xf numFmtId="176" fontId="4" fillId="0" borderId="76" xfId="1" applyNumberFormat="1" applyFont="1" applyBorder="1" applyAlignment="1">
      <alignment horizontal="center" vertical="center" wrapText="1"/>
    </xf>
    <xf numFmtId="176" fontId="4" fillId="0" borderId="77" xfId="1" applyNumberFormat="1" applyFont="1" applyBorder="1" applyAlignment="1">
      <alignment horizontal="center" vertical="center" wrapText="1"/>
    </xf>
    <xf numFmtId="176" fontId="4" fillId="0" borderId="78" xfId="1" applyNumberFormat="1" applyFont="1" applyBorder="1" applyAlignment="1">
      <alignment horizontal="center" vertical="center" wrapText="1"/>
    </xf>
    <xf numFmtId="176" fontId="4" fillId="0" borderId="79" xfId="1" applyNumberFormat="1" applyFont="1" applyBorder="1" applyAlignment="1">
      <alignment horizontal="center" vertical="center" wrapText="1"/>
    </xf>
    <xf numFmtId="176" fontId="4" fillId="0" borderId="65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8" fontId="4" fillId="0" borderId="11" xfId="1" quotePrefix="1" applyNumberFormat="1" applyFont="1" applyBorder="1" applyAlignment="1">
      <alignment horizontal="right" vertical="center" shrinkToFit="1"/>
    </xf>
    <xf numFmtId="178" fontId="4" fillId="0" borderId="80" xfId="1" quotePrefix="1" applyNumberFormat="1" applyFont="1" applyBorder="1" applyAlignment="1">
      <alignment horizontal="right" vertical="center" shrinkToFit="1"/>
    </xf>
    <xf numFmtId="178" fontId="4" fillId="0" borderId="16" xfId="1" quotePrefix="1" applyNumberFormat="1" applyFont="1" applyBorder="1" applyAlignment="1">
      <alignment horizontal="right" vertical="center" shrinkToFit="1"/>
    </xf>
    <xf numFmtId="178" fontId="4" fillId="0" borderId="22" xfId="1" quotePrefix="1" applyNumberFormat="1" applyFont="1" applyBorder="1" applyAlignment="1">
      <alignment horizontal="right" vertical="center" shrinkToFit="1"/>
    </xf>
    <xf numFmtId="176" fontId="4" fillId="0" borderId="32" xfId="1" applyNumberFormat="1" applyFont="1" applyBorder="1" applyAlignment="1">
      <alignment horizontal="distributed" vertical="center" wrapText="1"/>
    </xf>
    <xf numFmtId="176" fontId="4" fillId="0" borderId="7" xfId="1" applyNumberFormat="1" applyFont="1" applyBorder="1" applyAlignment="1">
      <alignment horizontal="distributed" vertical="center" wrapText="1"/>
    </xf>
    <xf numFmtId="176" fontId="4" fillId="0" borderId="13" xfId="1" applyNumberFormat="1" applyFont="1" applyBorder="1" applyAlignment="1">
      <alignment horizontal="distributed" vertical="center" wrapText="1"/>
    </xf>
    <xf numFmtId="176" fontId="4" fillId="0" borderId="36" xfId="1" applyNumberFormat="1" applyFont="1" applyBorder="1" applyAlignment="1">
      <alignment horizontal="distributed" vertical="center" wrapText="1"/>
    </xf>
    <xf numFmtId="176" fontId="4" fillId="0" borderId="15" xfId="1" applyNumberFormat="1" applyFont="1" applyBorder="1" applyAlignment="1">
      <alignment horizontal="distributed" vertical="center" wrapText="1"/>
    </xf>
    <xf numFmtId="176" fontId="4" fillId="0" borderId="17" xfId="1" applyNumberFormat="1" applyFont="1" applyBorder="1" applyAlignment="1">
      <alignment horizontal="distributed" vertical="center" wrapText="1"/>
    </xf>
    <xf numFmtId="178" fontId="4" fillId="0" borderId="12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/>
    </xf>
    <xf numFmtId="178" fontId="4" fillId="0" borderId="15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 wrapText="1"/>
    </xf>
    <xf numFmtId="178" fontId="4" fillId="0" borderId="15" xfId="1" applyNumberFormat="1" applyFont="1" applyBorder="1" applyAlignment="1">
      <alignment horizontal="right" vertical="center" wrapText="1"/>
    </xf>
    <xf numFmtId="177" fontId="4" fillId="0" borderId="12" xfId="1" applyNumberFormat="1" applyFont="1" applyBorder="1" applyAlignment="1">
      <alignment horizontal="right" vertical="center"/>
    </xf>
    <xf numFmtId="177" fontId="4" fillId="0" borderId="7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horizontal="right" vertical="center"/>
    </xf>
    <xf numFmtId="177" fontId="4" fillId="0" borderId="15" xfId="1" applyNumberFormat="1" applyFont="1" applyBorder="1" applyAlignment="1">
      <alignment horizontal="right" vertical="center"/>
    </xf>
    <xf numFmtId="178" fontId="4" fillId="0" borderId="70" xfId="2" quotePrefix="1" applyNumberFormat="1" applyFont="1" applyBorder="1" applyAlignment="1">
      <alignment horizontal="right" vertical="center" shrinkToFit="1"/>
    </xf>
    <xf numFmtId="178" fontId="4" fillId="0" borderId="71" xfId="2" quotePrefix="1" applyNumberFormat="1" applyFont="1" applyBorder="1" applyAlignment="1">
      <alignment horizontal="right" vertical="center" shrinkToFit="1"/>
    </xf>
    <xf numFmtId="178" fontId="4" fillId="0" borderId="81" xfId="2" quotePrefix="1" applyNumberFormat="1" applyFont="1" applyBorder="1" applyAlignment="1">
      <alignment horizontal="right" vertical="center" shrinkToFit="1"/>
    </xf>
    <xf numFmtId="178" fontId="4" fillId="0" borderId="82" xfId="2" quotePrefix="1" applyNumberFormat="1" applyFont="1" applyBorder="1" applyAlignment="1">
      <alignment horizontal="right" vertical="center" shrinkToFit="1"/>
    </xf>
    <xf numFmtId="176" fontId="4" fillId="0" borderId="12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center" vertical="center"/>
    </xf>
    <xf numFmtId="176" fontId="4" fillId="0" borderId="15" xfId="1" applyNumberFormat="1" applyFont="1" applyBorder="1" applyAlignment="1">
      <alignment horizontal="center" vertical="center"/>
    </xf>
    <xf numFmtId="176" fontId="4" fillId="0" borderId="53" xfId="1" applyNumberFormat="1" applyFont="1" applyBorder="1" applyAlignment="1">
      <alignment horizontal="distributed" vertical="top"/>
    </xf>
    <xf numFmtId="176" fontId="4" fillId="0" borderId="30" xfId="1" applyNumberFormat="1" applyFont="1" applyBorder="1" applyAlignment="1">
      <alignment horizontal="distributed" vertical="center" wrapText="1"/>
    </xf>
    <xf numFmtId="176" fontId="4" fillId="0" borderId="53" xfId="1" applyNumberFormat="1" applyFont="1" applyBorder="1" applyAlignment="1">
      <alignment horizontal="distributed" vertical="center" wrapText="1"/>
    </xf>
    <xf numFmtId="176" fontId="4" fillId="0" borderId="32" xfId="1" applyNumberFormat="1" applyFont="1" applyBorder="1" applyAlignment="1">
      <alignment horizontal="distributed" vertical="center"/>
    </xf>
    <xf numFmtId="176" fontId="4" fillId="0" borderId="36" xfId="1" applyNumberFormat="1" applyFont="1" applyBorder="1" applyAlignment="1">
      <alignment horizontal="distributed" vertical="center"/>
    </xf>
    <xf numFmtId="176" fontId="8" fillId="0" borderId="83" xfId="1" applyNumberFormat="1" applyFont="1" applyBorder="1" applyAlignment="1">
      <alignment horizontal="distributed" vertical="center" wrapText="1"/>
    </xf>
    <xf numFmtId="176" fontId="8" fillId="0" borderId="57" xfId="1" applyNumberFormat="1" applyFont="1" applyBorder="1" applyAlignment="1">
      <alignment horizontal="distributed" vertical="center" wrapText="1"/>
    </xf>
    <xf numFmtId="176" fontId="8" fillId="0" borderId="84" xfId="1" applyNumberFormat="1" applyFont="1" applyBorder="1" applyAlignment="1">
      <alignment horizontal="distributed" vertical="center" wrapText="1"/>
    </xf>
    <xf numFmtId="176" fontId="13" fillId="0" borderId="7" xfId="1" applyNumberFormat="1" applyFont="1" applyBorder="1" applyAlignment="1">
      <alignment horizontal="right"/>
    </xf>
    <xf numFmtId="176" fontId="13" fillId="0" borderId="19" xfId="1" applyNumberFormat="1" applyFont="1" applyBorder="1" applyAlignment="1">
      <alignment horizontal="right"/>
    </xf>
    <xf numFmtId="176" fontId="4" fillId="0" borderId="14" xfId="1" applyNumberFormat="1" applyFont="1" applyBorder="1" applyAlignment="1">
      <alignment horizontal="distributed" vertical="center"/>
    </xf>
    <xf numFmtId="176" fontId="8" fillId="0" borderId="56" xfId="1" applyNumberFormat="1" applyFont="1" applyBorder="1" applyAlignment="1">
      <alignment horizontal="distributed" vertical="center"/>
    </xf>
    <xf numFmtId="176" fontId="8" fillId="0" borderId="57" xfId="1" applyNumberFormat="1" applyFont="1" applyBorder="1" applyAlignment="1">
      <alignment horizontal="distributed" vertical="center"/>
    </xf>
    <xf numFmtId="176" fontId="8" fillId="0" borderId="84" xfId="1" applyNumberFormat="1" applyFont="1" applyBorder="1" applyAlignment="1">
      <alignment horizontal="distributed" vertical="center"/>
    </xf>
    <xf numFmtId="176" fontId="8" fillId="0" borderId="83" xfId="1" applyNumberFormat="1" applyFont="1" applyBorder="1" applyAlignment="1">
      <alignment horizontal="distributed" vertical="center"/>
    </xf>
    <xf numFmtId="176" fontId="8" fillId="0" borderId="58" xfId="1" applyNumberFormat="1" applyFont="1" applyBorder="1" applyAlignment="1">
      <alignment horizontal="distributed" vertical="center" wrapText="1"/>
    </xf>
    <xf numFmtId="176" fontId="8" fillId="0" borderId="85" xfId="1" applyNumberFormat="1" applyFont="1" applyBorder="1" applyAlignment="1">
      <alignment horizontal="distributed" vertical="center"/>
    </xf>
    <xf numFmtId="176" fontId="2" fillId="0" borderId="4" xfId="1" applyNumberFormat="1" applyBorder="1" applyAlignment="1">
      <alignment horizontal="left" vertical="center"/>
    </xf>
    <xf numFmtId="176" fontId="2" fillId="0" borderId="69" xfId="1" applyNumberFormat="1" applyBorder="1" applyAlignment="1">
      <alignment horizontal="left" vertical="center"/>
    </xf>
    <xf numFmtId="177" fontId="4" fillId="0" borderId="51" xfId="1" applyNumberFormat="1" applyFont="1" applyBorder="1" applyAlignment="1">
      <alignment vertical="center"/>
    </xf>
    <xf numFmtId="177" fontId="4" fillId="0" borderId="6" xfId="1" applyNumberFormat="1" applyFont="1" applyBorder="1" applyAlignment="1">
      <alignment vertical="center"/>
    </xf>
    <xf numFmtId="176" fontId="4" fillId="0" borderId="51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6" fontId="9" fillId="0" borderId="28" xfId="1" quotePrefix="1" applyNumberFormat="1" applyFont="1" applyBorder="1" applyAlignment="1">
      <alignment vertical="center"/>
    </xf>
    <xf numFmtId="176" fontId="9" fillId="0" borderId="4" xfId="1" quotePrefix="1" applyNumberFormat="1" applyFont="1" applyBorder="1" applyAlignment="1">
      <alignment vertical="center"/>
    </xf>
    <xf numFmtId="176" fontId="4" fillId="0" borderId="4" xfId="1" applyNumberFormat="1" applyFont="1" applyBorder="1" applyAlignment="1">
      <alignment vertical="center"/>
    </xf>
    <xf numFmtId="176" fontId="2" fillId="0" borderId="6" xfId="1" applyNumberFormat="1" applyBorder="1" applyAlignment="1">
      <alignment horizontal="left" vertical="center"/>
    </xf>
    <xf numFmtId="176" fontId="2" fillId="0" borderId="86" xfId="1" applyNumberFormat="1" applyBorder="1" applyAlignment="1">
      <alignment horizontal="left" vertical="center"/>
    </xf>
    <xf numFmtId="177" fontId="4" fillId="0" borderId="28" xfId="1" applyNumberFormat="1" applyFont="1" applyBorder="1" applyAlignment="1">
      <alignment vertical="center"/>
    </xf>
    <xf numFmtId="177" fontId="4" fillId="0" borderId="4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vertical="center"/>
    </xf>
    <xf numFmtId="176" fontId="9" fillId="0" borderId="28" xfId="1" quotePrefix="1" applyNumberFormat="1" applyFont="1" applyBorder="1" applyAlignment="1">
      <alignment horizontal="left" vertical="center"/>
    </xf>
    <xf numFmtId="176" fontId="9" fillId="0" borderId="4" xfId="1" quotePrefix="1" applyNumberFormat="1" applyFont="1" applyBorder="1" applyAlignment="1">
      <alignment horizontal="left" vertical="center"/>
    </xf>
    <xf numFmtId="176" fontId="4" fillId="0" borderId="0" xfId="1" applyNumberFormat="1" applyFont="1" applyAlignment="1">
      <alignment horizontal="distributed"/>
    </xf>
    <xf numFmtId="176" fontId="8" fillId="0" borderId="87" xfId="1" applyNumberFormat="1" applyFont="1" applyBorder="1" applyAlignment="1">
      <alignment horizontal="distributed" vertical="center"/>
    </xf>
    <xf numFmtId="0" fontId="2" fillId="0" borderId="65" xfId="2" applyFont="1" applyBorder="1" applyAlignment="1">
      <alignment horizontal="distributed" vertical="center"/>
    </xf>
    <xf numFmtId="0" fontId="2" fillId="0" borderId="24" xfId="2" applyFont="1" applyBorder="1" applyAlignment="1">
      <alignment horizontal="distributed" vertical="center"/>
    </xf>
    <xf numFmtId="176" fontId="2" fillId="0" borderId="88" xfId="2" quotePrefix="1" applyNumberFormat="1" applyFont="1" applyBorder="1" applyAlignment="1">
      <alignment horizontal="right" vertical="center"/>
    </xf>
    <xf numFmtId="176" fontId="2" fillId="0" borderId="89" xfId="2" quotePrefix="1" applyNumberFormat="1" applyFont="1" applyBorder="1" applyAlignment="1">
      <alignment horizontal="right" vertical="center"/>
    </xf>
    <xf numFmtId="176" fontId="2" fillId="0" borderId="23" xfId="2" applyNumberFormat="1" applyFont="1" applyBorder="1" applyAlignment="1">
      <alignment horizontal="right" vertical="center"/>
    </xf>
    <xf numFmtId="176" fontId="2" fillId="0" borderId="26" xfId="2" applyNumberFormat="1" applyFont="1" applyBorder="1" applyAlignment="1">
      <alignment horizontal="right" vertical="center"/>
    </xf>
    <xf numFmtId="0" fontId="20" fillId="0" borderId="53" xfId="2" applyFont="1" applyBorder="1" applyAlignment="1">
      <alignment horizontal="distributed" vertical="center"/>
    </xf>
    <xf numFmtId="0" fontId="20" fillId="0" borderId="17" xfId="2" applyFont="1" applyBorder="1" applyAlignment="1">
      <alignment horizontal="distributed" vertical="center"/>
    </xf>
    <xf numFmtId="176" fontId="2" fillId="0" borderId="16" xfId="2" quotePrefix="1" applyNumberFormat="1" applyFont="1" applyBorder="1" applyAlignment="1">
      <alignment horizontal="right" vertical="center"/>
    </xf>
    <xf numFmtId="176" fontId="2" fillId="0" borderId="17" xfId="2" applyNumberFormat="1" applyFont="1" applyBorder="1" applyAlignment="1">
      <alignment horizontal="right" vertical="center"/>
    </xf>
    <xf numFmtId="176" fontId="2" fillId="0" borderId="18" xfId="2" applyNumberFormat="1" applyFont="1" applyBorder="1" applyAlignment="1">
      <alignment horizontal="right" vertical="center"/>
    </xf>
    <xf numFmtId="0" fontId="2" fillId="0" borderId="30" xfId="2" applyFont="1" applyBorder="1" applyAlignment="1">
      <alignment horizontal="distributed" vertical="center"/>
    </xf>
    <xf numFmtId="0" fontId="2" fillId="0" borderId="13" xfId="2" applyFont="1" applyBorder="1" applyAlignment="1">
      <alignment horizontal="distributed" vertical="center"/>
    </xf>
    <xf numFmtId="176" fontId="2" fillId="0" borderId="90" xfId="2" quotePrefix="1" applyNumberFormat="1" applyFont="1" applyBorder="1" applyAlignment="1">
      <alignment horizontal="right" vertical="center"/>
    </xf>
    <xf numFmtId="176" fontId="2" fillId="0" borderId="91" xfId="2" quotePrefix="1" applyNumberFormat="1" applyFont="1" applyBorder="1" applyAlignment="1">
      <alignment horizontal="right" vertical="center"/>
    </xf>
    <xf numFmtId="176" fontId="2" fillId="0" borderId="90" xfId="2" applyNumberFormat="1" applyFont="1" applyBorder="1" applyAlignment="1">
      <alignment horizontal="right" vertical="center"/>
    </xf>
    <xf numFmtId="176" fontId="2" fillId="0" borderId="92" xfId="2" applyNumberFormat="1" applyFont="1" applyBorder="1" applyAlignment="1">
      <alignment horizontal="right" vertical="center"/>
    </xf>
    <xf numFmtId="176" fontId="2" fillId="0" borderId="91" xfId="2" applyNumberFormat="1" applyFont="1" applyBorder="1" applyAlignment="1">
      <alignment horizontal="right" vertical="center"/>
    </xf>
    <xf numFmtId="0" fontId="2" fillId="0" borderId="53" xfId="2" applyFont="1" applyBorder="1" applyAlignment="1">
      <alignment horizontal="distributed" vertical="center"/>
    </xf>
    <xf numFmtId="0" fontId="2" fillId="0" borderId="17" xfId="2" applyFont="1" applyBorder="1" applyAlignment="1">
      <alignment horizontal="distributed" vertical="center"/>
    </xf>
    <xf numFmtId="0" fontId="2" fillId="0" borderId="36" xfId="2" applyFont="1" applyBorder="1" applyAlignment="1">
      <alignment horizontal="distributed" vertical="center"/>
    </xf>
    <xf numFmtId="176" fontId="2" fillId="0" borderId="93" xfId="2" quotePrefix="1" applyNumberFormat="1" applyFont="1" applyBorder="1" applyAlignment="1">
      <alignment horizontal="right" vertical="center"/>
    </xf>
    <xf numFmtId="176" fontId="2" fillId="0" borderId="94" xfId="2" applyNumberFormat="1" applyFont="1" applyBorder="1" applyAlignment="1">
      <alignment horizontal="right" vertical="center"/>
    </xf>
    <xf numFmtId="176" fontId="2" fillId="0" borderId="95" xfId="2" applyNumberFormat="1" applyFont="1" applyBorder="1" applyAlignment="1">
      <alignment horizontal="right" vertical="center"/>
    </xf>
    <xf numFmtId="0" fontId="2" fillId="0" borderId="32" xfId="2" applyFont="1" applyBorder="1" applyAlignment="1">
      <alignment horizontal="distributed" vertical="center"/>
    </xf>
    <xf numFmtId="0" fontId="13" fillId="0" borderId="30" xfId="2" applyFont="1" applyBorder="1" applyAlignment="1">
      <alignment horizontal="distributed" vertical="center"/>
    </xf>
    <xf numFmtId="0" fontId="13" fillId="0" borderId="13" xfId="2" applyFont="1" applyBorder="1" applyAlignment="1">
      <alignment horizontal="distributed" vertical="center"/>
    </xf>
    <xf numFmtId="0" fontId="13" fillId="0" borderId="65" xfId="2" applyFont="1" applyBorder="1" applyAlignment="1">
      <alignment horizontal="distributed" vertical="center"/>
    </xf>
    <xf numFmtId="0" fontId="13" fillId="0" borderId="24" xfId="2" applyFont="1" applyBorder="1" applyAlignment="1">
      <alignment horizontal="distributed" vertical="center"/>
    </xf>
    <xf numFmtId="176" fontId="2" fillId="0" borderId="31" xfId="2" applyNumberFormat="1" applyFont="1" applyBorder="1">
      <alignment vertical="center"/>
    </xf>
    <xf numFmtId="176" fontId="2" fillId="0" borderId="39" xfId="2" applyNumberFormat="1" applyFont="1" applyBorder="1">
      <alignment vertical="center"/>
    </xf>
    <xf numFmtId="178" fontId="22" fillId="0" borderId="31" xfId="2" applyNumberFormat="1" applyFont="1" applyBorder="1" applyAlignment="1">
      <alignment horizontal="right" vertical="center"/>
    </xf>
    <xf numFmtId="178" fontId="22" fillId="0" borderId="39" xfId="2" applyNumberFormat="1" applyFont="1" applyBorder="1" applyAlignment="1">
      <alignment horizontal="right" vertical="center"/>
    </xf>
    <xf numFmtId="178" fontId="2" fillId="0" borderId="31" xfId="2" applyNumberFormat="1" applyFont="1" applyBorder="1" applyAlignment="1">
      <alignment horizontal="right" vertical="center" shrinkToFit="1"/>
    </xf>
    <xf numFmtId="178" fontId="2" fillId="0" borderId="39" xfId="2" applyNumberFormat="1" applyFont="1" applyBorder="1" applyAlignment="1">
      <alignment horizontal="right" vertical="center" shrinkToFit="1"/>
    </xf>
    <xf numFmtId="176" fontId="2" fillId="0" borderId="12" xfId="2" applyNumberFormat="1" applyFont="1" applyBorder="1">
      <alignment vertical="center"/>
    </xf>
    <xf numFmtId="176" fontId="2" fillId="0" borderId="7" xfId="2" applyNumberFormat="1" applyFont="1" applyBorder="1">
      <alignment vertical="center"/>
    </xf>
    <xf numFmtId="176" fontId="2" fillId="0" borderId="13" xfId="2" applyNumberFormat="1" applyFont="1" applyBorder="1">
      <alignment vertical="center"/>
    </xf>
    <xf numFmtId="176" fontId="2" fillId="0" borderId="23" xfId="2" applyNumberFormat="1" applyFont="1" applyBorder="1">
      <alignment vertical="center"/>
    </xf>
    <xf numFmtId="176" fontId="2" fillId="0" borderId="1" xfId="2" applyNumberFormat="1" applyFont="1" applyBorder="1">
      <alignment vertical="center"/>
    </xf>
    <xf numFmtId="176" fontId="2" fillId="0" borderId="24" xfId="2" applyNumberFormat="1" applyFont="1" applyBorder="1">
      <alignment vertical="center"/>
    </xf>
    <xf numFmtId="178" fontId="22" fillId="0" borderId="96" xfId="2" applyNumberFormat="1" applyFont="1" applyBorder="1" applyAlignment="1">
      <alignment horizontal="right" vertical="center"/>
    </xf>
    <xf numFmtId="178" fontId="22" fillId="0" borderId="97" xfId="2" applyNumberFormat="1" applyFont="1" applyBorder="1" applyAlignment="1">
      <alignment horizontal="right" vertical="center"/>
    </xf>
    <xf numFmtId="176" fontId="2" fillId="0" borderId="28" xfId="2" applyNumberFormat="1" applyFont="1" applyBorder="1">
      <alignment vertical="center"/>
    </xf>
    <xf numFmtId="176" fontId="2" fillId="0" borderId="4" xfId="2" applyNumberFormat="1" applyFont="1" applyBorder="1">
      <alignment vertical="center"/>
    </xf>
    <xf numFmtId="176" fontId="2" fillId="0" borderId="5" xfId="2" applyNumberFormat="1" applyFont="1" applyBorder="1">
      <alignment vertical="center"/>
    </xf>
    <xf numFmtId="0" fontId="19" fillId="0" borderId="16" xfId="2" applyFont="1" applyBorder="1" applyAlignment="1">
      <alignment horizontal="distributed" vertical="center"/>
    </xf>
    <xf numFmtId="0" fontId="19" fillId="0" borderId="18" xfId="2" applyFont="1" applyBorder="1" applyAlignment="1">
      <alignment horizontal="distributed" vertical="center"/>
    </xf>
    <xf numFmtId="0" fontId="2" fillId="0" borderId="3" xfId="2" applyFont="1" applyBorder="1" applyAlignment="1">
      <alignment horizontal="distributed" vertical="center"/>
    </xf>
    <xf numFmtId="0" fontId="2" fillId="0" borderId="5" xfId="2" applyFont="1" applyBorder="1" applyAlignment="1">
      <alignment horizontal="distributed" vertical="center"/>
    </xf>
    <xf numFmtId="0" fontId="9" fillId="0" borderId="98" xfId="2" applyFont="1" applyBorder="1" applyAlignment="1">
      <alignment horizontal="distributed" vertical="center" wrapText="1" justifyLastLine="1"/>
    </xf>
    <xf numFmtId="0" fontId="9" fillId="0" borderId="99" xfId="2" applyFont="1" applyBorder="1" applyAlignment="1">
      <alignment horizontal="distributed" vertical="center" wrapText="1" justifyLastLine="1"/>
    </xf>
    <xf numFmtId="0" fontId="9" fillId="0" borderId="100" xfId="2" applyFont="1" applyBorder="1" applyAlignment="1">
      <alignment horizontal="distributed" vertical="center" wrapText="1" justifyLastLine="1"/>
    </xf>
    <xf numFmtId="0" fontId="2" fillId="0" borderId="7" xfId="2" applyFont="1" applyBorder="1" applyAlignment="1">
      <alignment horizontal="distributed" vertical="center"/>
    </xf>
    <xf numFmtId="0" fontId="2" fillId="0" borderId="15" xfId="2" applyFont="1" applyBorder="1" applyAlignment="1">
      <alignment horizontal="distributed" vertic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1" fillId="0" borderId="31" xfId="2" applyFont="1" applyBorder="1" applyAlignment="1">
      <alignment horizontal="distributed" vertical="center"/>
    </xf>
    <xf numFmtId="0" fontId="2" fillId="0" borderId="34" xfId="2" applyFont="1" applyBorder="1" applyAlignment="1">
      <alignment horizontal="distributed" vertical="center"/>
    </xf>
    <xf numFmtId="0" fontId="19" fillId="0" borderId="12" xfId="2" applyFont="1" applyBorder="1" applyAlignment="1">
      <alignment horizontal="distributed" vertical="center"/>
    </xf>
    <xf numFmtId="0" fontId="19" fillId="0" borderId="19" xfId="2" applyFont="1" applyBorder="1" applyAlignment="1">
      <alignment horizontal="distributed" vertical="center"/>
    </xf>
    <xf numFmtId="0" fontId="2" fillId="0" borderId="68" xfId="2" applyFont="1" applyBorder="1" applyAlignment="1">
      <alignment horizontal="distributed" vertical="center"/>
    </xf>
    <xf numFmtId="0" fontId="2" fillId="0" borderId="4" xfId="2" applyFont="1" applyBorder="1" applyAlignment="1">
      <alignment horizontal="distributed" vertical="center"/>
    </xf>
    <xf numFmtId="0" fontId="2" fillId="0" borderId="28" xfId="2" applyFont="1" applyBorder="1" applyAlignment="1">
      <alignment horizontal="distributed" vertical="center"/>
    </xf>
    <xf numFmtId="0" fontId="2" fillId="0" borderId="2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69" xfId="2" applyFont="1" applyBorder="1" applyAlignment="1">
      <alignment horizontal="center" vertical="center"/>
    </xf>
    <xf numFmtId="178" fontId="2" fillId="0" borderId="101" xfId="2" applyNumberFormat="1" applyFont="1" applyBorder="1">
      <alignment vertical="center"/>
    </xf>
    <xf numFmtId="178" fontId="2" fillId="0" borderId="102" xfId="2" applyNumberFormat="1" applyFont="1" applyBorder="1">
      <alignment vertical="center"/>
    </xf>
    <xf numFmtId="178" fontId="2" fillId="0" borderId="103" xfId="2" applyNumberFormat="1" applyFont="1" applyBorder="1">
      <alignment vertical="center"/>
    </xf>
    <xf numFmtId="178" fontId="2" fillId="0" borderId="104" xfId="2" applyNumberFormat="1" applyFont="1" applyBorder="1">
      <alignment vertical="center"/>
    </xf>
    <xf numFmtId="178" fontId="2" fillId="0" borderId="105" xfId="2" applyNumberFormat="1" applyFont="1" applyBorder="1">
      <alignment vertical="center"/>
    </xf>
    <xf numFmtId="178" fontId="2" fillId="0" borderId="28" xfId="2" applyNumberFormat="1" applyFont="1" applyBorder="1" applyAlignment="1">
      <alignment horizontal="right" vertical="center"/>
    </xf>
    <xf numFmtId="178" fontId="2" fillId="0" borderId="69" xfId="2" applyNumberFormat="1" applyFont="1" applyBorder="1" applyAlignment="1">
      <alignment horizontal="right" vertical="center"/>
    </xf>
    <xf numFmtId="0" fontId="9" fillId="0" borderId="68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0" fontId="9" fillId="0" borderId="69" xfId="2" applyFont="1" applyBorder="1" applyAlignment="1">
      <alignment horizontal="distributed" vertical="center" justifyLastLine="1"/>
    </xf>
    <xf numFmtId="176" fontId="2" fillId="0" borderId="16" xfId="2" applyNumberFormat="1" applyFont="1" applyBorder="1">
      <alignment vertical="center"/>
    </xf>
    <xf numFmtId="176" fontId="2" fillId="0" borderId="15" xfId="2" applyNumberFormat="1" applyFont="1" applyBorder="1">
      <alignment vertical="center"/>
    </xf>
    <xf numFmtId="176" fontId="2" fillId="0" borderId="17" xfId="2" applyNumberFormat="1" applyFont="1" applyBorder="1">
      <alignment vertical="center"/>
    </xf>
    <xf numFmtId="0" fontId="18" fillId="0" borderId="56" xfId="2" applyFont="1" applyBorder="1" applyAlignment="1">
      <alignment horizontal="center" vertical="center"/>
    </xf>
    <xf numFmtId="0" fontId="2" fillId="0" borderId="57" xfId="2" applyFont="1" applyBorder="1" applyAlignment="1">
      <alignment horizontal="center" vertical="center"/>
    </xf>
    <xf numFmtId="0" fontId="2" fillId="0" borderId="58" xfId="2" applyFont="1" applyBorder="1" applyAlignment="1">
      <alignment horizontal="center" vertical="center"/>
    </xf>
    <xf numFmtId="0" fontId="18" fillId="0" borderId="36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/>
    </xf>
    <xf numFmtId="0" fontId="21" fillId="0" borderId="28" xfId="2" applyFont="1" applyBorder="1" applyAlignment="1">
      <alignment horizontal="distributed" vertical="center"/>
    </xf>
    <xf numFmtId="0" fontId="2" fillId="0" borderId="69" xfId="2" applyFont="1" applyBorder="1" applyAlignment="1">
      <alignment horizontal="distributed" vertical="center"/>
    </xf>
    <xf numFmtId="0" fontId="2" fillId="0" borderId="3" xfId="1" applyBorder="1" applyAlignment="1">
      <alignment horizontal="distributed" vertical="center" wrapText="1" shrinkToFit="1"/>
    </xf>
    <xf numFmtId="0" fontId="2" fillId="0" borderId="5" xfId="1" applyBorder="1" applyAlignment="1">
      <alignment horizontal="distributed" vertical="center" wrapText="1" shrinkToFit="1"/>
    </xf>
    <xf numFmtId="0" fontId="13" fillId="0" borderId="32" xfId="2" applyFont="1" applyBorder="1" applyAlignment="1">
      <alignment horizontal="distributed" vertical="center"/>
    </xf>
    <xf numFmtId="178" fontId="22" fillId="0" borderId="12" xfId="2" applyNumberFormat="1" applyFont="1" applyBorder="1" applyAlignment="1">
      <alignment horizontal="right" vertical="center"/>
    </xf>
    <xf numFmtId="178" fontId="22" fillId="0" borderId="13" xfId="2" applyNumberFormat="1" applyFont="1" applyBorder="1" applyAlignment="1">
      <alignment horizontal="right" vertical="center"/>
    </xf>
    <xf numFmtId="0" fontId="2" fillId="0" borderId="74" xfId="1" applyBorder="1" applyAlignment="1">
      <alignment horizontal="center"/>
    </xf>
    <xf numFmtId="0" fontId="2" fillId="0" borderId="75" xfId="1" applyBorder="1" applyAlignment="1">
      <alignment horizontal="center"/>
    </xf>
    <xf numFmtId="0" fontId="2" fillId="0" borderId="76" xfId="1" applyBorder="1" applyAlignment="1">
      <alignment horizontal="center"/>
    </xf>
    <xf numFmtId="0" fontId="2" fillId="0" borderId="106" xfId="1" applyBorder="1" applyAlignment="1">
      <alignment horizontal="center"/>
    </xf>
    <xf numFmtId="0" fontId="2" fillId="0" borderId="107" xfId="1" applyBorder="1" applyAlignment="1">
      <alignment horizontal="center"/>
    </xf>
    <xf numFmtId="0" fontId="2" fillId="0" borderId="108" xfId="1" applyBorder="1" applyAlignment="1">
      <alignment horizontal="center"/>
    </xf>
    <xf numFmtId="0" fontId="2" fillId="0" borderId="77" xfId="1" applyBorder="1" applyAlignment="1">
      <alignment horizontal="center"/>
    </xf>
    <xf numFmtId="0" fontId="2" fillId="0" borderId="78" xfId="1" applyBorder="1" applyAlignment="1">
      <alignment horizontal="center"/>
    </xf>
    <xf numFmtId="0" fontId="2" fillId="0" borderId="79" xfId="1" applyBorder="1" applyAlignment="1">
      <alignment horizontal="center"/>
    </xf>
    <xf numFmtId="0" fontId="13" fillId="0" borderId="49" xfId="1" applyFont="1" applyBorder="1" applyAlignment="1">
      <alignment horizontal="distributed" vertical="center" wrapText="1" shrinkToFit="1"/>
    </xf>
    <xf numFmtId="0" fontId="13" fillId="0" borderId="50" xfId="1" applyFont="1" applyBorder="1" applyAlignment="1">
      <alignment horizontal="distributed" vertical="center" wrapText="1" shrinkToFit="1"/>
    </xf>
    <xf numFmtId="0" fontId="2" fillId="0" borderId="16" xfId="1" applyBorder="1" applyAlignment="1">
      <alignment horizontal="distributed" vertical="center"/>
    </xf>
    <xf numFmtId="0" fontId="2" fillId="0" borderId="17" xfId="1" applyBorder="1" applyAlignment="1">
      <alignment horizontal="distributed"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5" xfId="2" applyNumberFormat="1" applyFont="1" applyBorder="1" applyAlignment="1">
      <alignment horizontal="right" vertical="center"/>
    </xf>
    <xf numFmtId="176" fontId="22" fillId="0" borderId="11" xfId="2" applyNumberFormat="1" applyFont="1" applyBorder="1" applyAlignment="1">
      <alignment horizontal="right"/>
    </xf>
    <xf numFmtId="176" fontId="22" fillId="0" borderId="0" xfId="2" applyNumberFormat="1" applyFont="1" applyAlignment="1">
      <alignment horizontal="right"/>
    </xf>
    <xf numFmtId="0" fontId="2" fillId="0" borderId="28" xfId="1" applyBorder="1" applyAlignment="1">
      <alignment horizontal="distributed" vertical="center"/>
    </xf>
    <xf numFmtId="0" fontId="2" fillId="0" borderId="5" xfId="1" applyBorder="1" applyAlignment="1">
      <alignment horizontal="distributed" vertical="center"/>
    </xf>
    <xf numFmtId="0" fontId="28" fillId="0" borderId="11" xfId="2" quotePrefix="1" applyFont="1" applyBorder="1" applyAlignment="1">
      <alignment horizontal="left" vertical="top" wrapText="1"/>
    </xf>
    <xf numFmtId="0" fontId="28" fillId="0" borderId="0" xfId="2" quotePrefix="1" applyFont="1" applyAlignment="1">
      <alignment horizontal="left" vertical="top" wrapText="1"/>
    </xf>
    <xf numFmtId="0" fontId="28" fillId="0" borderId="2" xfId="2" quotePrefix="1" applyFont="1" applyBorder="1" applyAlignment="1">
      <alignment horizontal="left" vertical="top" wrapText="1"/>
    </xf>
    <xf numFmtId="0" fontId="2" fillId="0" borderId="31" xfId="1" applyBorder="1" applyAlignment="1">
      <alignment horizontal="left" vertical="center" wrapText="1"/>
    </xf>
    <xf numFmtId="0" fontId="2" fillId="0" borderId="34" xfId="1" applyBorder="1" applyAlignment="1">
      <alignment horizontal="left" vertical="center"/>
    </xf>
    <xf numFmtId="0" fontId="2" fillId="0" borderId="12" xfId="1" applyBorder="1" applyAlignment="1">
      <alignment horizontal="distributed" vertical="center"/>
    </xf>
    <xf numFmtId="0" fontId="2" fillId="0" borderId="13" xfId="1" applyBorder="1" applyAlignment="1">
      <alignment horizontal="distributed" vertical="center"/>
    </xf>
    <xf numFmtId="0" fontId="2" fillId="0" borderId="14" xfId="1" applyBorder="1" applyAlignment="1">
      <alignment horizontal="left" vertical="center" wrapText="1"/>
    </xf>
    <xf numFmtId="0" fontId="2" fillId="0" borderId="60" xfId="1" applyBorder="1" applyAlignment="1">
      <alignment horizontal="left" vertical="center" wrapText="1"/>
    </xf>
    <xf numFmtId="0" fontId="2" fillId="0" borderId="109" xfId="1" applyBorder="1" applyAlignment="1">
      <alignment horizontal="left" vertical="center" wrapText="1"/>
    </xf>
    <xf numFmtId="0" fontId="21" fillId="0" borderId="32" xfId="1" applyFont="1" applyBorder="1" applyAlignment="1">
      <alignment horizontal="distributed" vertical="center"/>
    </xf>
    <xf numFmtId="0" fontId="21" fillId="0" borderId="7" xfId="1" applyFont="1" applyBorder="1" applyAlignment="1">
      <alignment horizontal="distributed" vertical="center"/>
    </xf>
    <xf numFmtId="0" fontId="21" fillId="0" borderId="13" xfId="1" applyFont="1" applyBorder="1" applyAlignment="1">
      <alignment horizontal="distributed" vertical="center"/>
    </xf>
    <xf numFmtId="0" fontId="2" fillId="0" borderId="32" xfId="1" applyBorder="1" applyAlignment="1">
      <alignment horizontal="distributed" vertical="center"/>
    </xf>
    <xf numFmtId="0" fontId="2" fillId="0" borderId="7" xfId="1" applyBorder="1" applyAlignment="1">
      <alignment horizontal="distributed" vertical="center"/>
    </xf>
    <xf numFmtId="0" fontId="2" fillId="0" borderId="68" xfId="1" applyBorder="1" applyAlignment="1">
      <alignment horizontal="distributed" vertical="center"/>
    </xf>
    <xf numFmtId="0" fontId="2" fillId="0" borderId="4" xfId="1" applyBorder="1" applyAlignment="1">
      <alignment horizontal="distributed" vertical="center"/>
    </xf>
    <xf numFmtId="0" fontId="2" fillId="0" borderId="5" xfId="1" applyBorder="1" applyAlignment="1">
      <alignment horizontal="distributed" vertical="center" shrinkToFit="1"/>
    </xf>
    <xf numFmtId="0" fontId="21" fillId="0" borderId="110" xfId="1" quotePrefix="1" applyFont="1" applyBorder="1" applyAlignment="1">
      <alignment horizontal="left" vertical="center" wrapText="1"/>
    </xf>
    <xf numFmtId="0" fontId="21" fillId="0" borderId="64" xfId="1" quotePrefix="1" applyFont="1" applyBorder="1" applyAlignment="1">
      <alignment horizontal="left" vertical="center"/>
    </xf>
    <xf numFmtId="176" fontId="2" fillId="0" borderId="70" xfId="2" applyNumberFormat="1" applyFont="1" applyBorder="1" applyAlignment="1">
      <alignment horizontal="center" vertical="center"/>
    </xf>
    <xf numFmtId="176" fontId="2" fillId="0" borderId="75" xfId="2" applyNumberFormat="1" applyFont="1" applyBorder="1" applyAlignment="1">
      <alignment horizontal="center" vertical="center"/>
    </xf>
    <xf numFmtId="176" fontId="2" fillId="0" borderId="76" xfId="2" applyNumberFormat="1" applyFont="1" applyBorder="1" applyAlignment="1">
      <alignment horizontal="center" vertical="center"/>
    </xf>
    <xf numFmtId="176" fontId="2" fillId="0" borderId="81" xfId="2" applyNumberFormat="1" applyFont="1" applyBorder="1" applyAlignment="1">
      <alignment horizontal="center" vertical="center"/>
    </xf>
    <xf numFmtId="176" fontId="2" fillId="0" borderId="111" xfId="2" applyNumberFormat="1" applyFont="1" applyBorder="1" applyAlignment="1">
      <alignment horizontal="center" vertical="center"/>
    </xf>
    <xf numFmtId="176" fontId="2" fillId="0" borderId="112" xfId="2" applyNumberFormat="1" applyFont="1" applyBorder="1" applyAlignment="1">
      <alignment horizontal="center" vertical="center"/>
    </xf>
    <xf numFmtId="0" fontId="27" fillId="0" borderId="3" xfId="1" applyFont="1" applyBorder="1" applyAlignment="1">
      <alignment horizontal="distributed" vertical="center" shrinkToFit="1"/>
    </xf>
    <xf numFmtId="0" fontId="27" fillId="0" borderId="5" xfId="1" applyFont="1" applyBorder="1" applyAlignment="1">
      <alignment horizontal="distributed" vertical="center" shrinkToFit="1"/>
    </xf>
    <xf numFmtId="178" fontId="22" fillId="0" borderId="16" xfId="2" applyNumberFormat="1" applyFont="1" applyBorder="1" applyAlignment="1">
      <alignment horizontal="right" vertical="center"/>
    </xf>
    <xf numFmtId="178" fontId="22" fillId="0" borderId="17" xfId="2" applyNumberFormat="1" applyFont="1" applyBorder="1" applyAlignment="1">
      <alignment horizontal="right" vertical="center"/>
    </xf>
    <xf numFmtId="0" fontId="21" fillId="0" borderId="113" xfId="1" quotePrefix="1" applyFont="1" applyBorder="1" applyAlignment="1">
      <alignment horizontal="left" vertical="center" wrapText="1"/>
    </xf>
    <xf numFmtId="0" fontId="21" fillId="0" borderId="109" xfId="1" quotePrefix="1" applyFont="1" applyBorder="1" applyAlignment="1">
      <alignment horizontal="left" vertical="center"/>
    </xf>
    <xf numFmtId="0" fontId="21" fillId="0" borderId="28" xfId="1" applyFont="1" applyBorder="1" applyAlignment="1">
      <alignment horizontal="distributed" vertical="center"/>
    </xf>
    <xf numFmtId="0" fontId="2" fillId="0" borderId="27" xfId="1" applyBorder="1" applyAlignment="1">
      <alignment horizontal="distributed" vertical="center"/>
    </xf>
    <xf numFmtId="0" fontId="21" fillId="0" borderId="7" xfId="1" applyFont="1" applyBorder="1" applyAlignment="1">
      <alignment horizontal="right"/>
    </xf>
    <xf numFmtId="0" fontId="2" fillId="0" borderId="13" xfId="1" applyBorder="1" applyAlignment="1">
      <alignment horizontal="right"/>
    </xf>
    <xf numFmtId="0" fontId="21" fillId="0" borderId="12" xfId="1" applyFont="1" applyBorder="1" applyAlignment="1">
      <alignment horizontal="right"/>
    </xf>
    <xf numFmtId="0" fontId="21" fillId="0" borderId="13" xfId="1" applyFont="1" applyBorder="1" applyAlignment="1">
      <alignment horizontal="right"/>
    </xf>
    <xf numFmtId="0" fontId="2" fillId="0" borderId="53" xfId="1" applyBorder="1" applyAlignment="1">
      <alignment horizontal="distributed" vertical="center" wrapText="1" shrinkToFit="1"/>
    </xf>
    <xf numFmtId="0" fontId="2" fillId="0" borderId="17" xfId="1" applyBorder="1" applyAlignment="1">
      <alignment horizontal="distributed" vertical="center" wrapText="1" shrinkToFit="1"/>
    </xf>
    <xf numFmtId="0" fontId="2" fillId="0" borderId="14" xfId="1" applyBorder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2" fillId="0" borderId="8" xfId="1" applyBorder="1" applyAlignment="1">
      <alignment horizontal="distributed" vertical="center"/>
    </xf>
    <xf numFmtId="0" fontId="16" fillId="0" borderId="1" xfId="1" applyFont="1" applyBorder="1" applyAlignment="1">
      <alignment horizontal="center" shrinkToFit="1"/>
    </xf>
    <xf numFmtId="0" fontId="2" fillId="0" borderId="1" xfId="1" applyBorder="1" applyAlignment="1">
      <alignment horizontal="center" shrinkToFit="1"/>
    </xf>
    <xf numFmtId="0" fontId="18" fillId="0" borderId="56" xfId="1" applyFont="1" applyBorder="1" applyAlignment="1">
      <alignment horizontal="center" vertical="center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85" xfId="1" applyFont="1" applyBorder="1" applyAlignment="1">
      <alignment horizontal="center" vertical="center"/>
    </xf>
    <xf numFmtId="0" fontId="2" fillId="0" borderId="57" xfId="1" applyBorder="1" applyAlignment="1">
      <alignment horizontal="center" vertical="center"/>
    </xf>
    <xf numFmtId="0" fontId="2" fillId="0" borderId="87" xfId="1" applyBorder="1" applyAlignment="1">
      <alignment horizontal="center" vertical="center"/>
    </xf>
    <xf numFmtId="0" fontId="2" fillId="0" borderId="3" xfId="1" applyBorder="1" applyAlignment="1">
      <alignment horizontal="distributed" vertical="center"/>
    </xf>
    <xf numFmtId="178" fontId="4" fillId="0" borderId="11" xfId="1" quotePrefix="1" applyNumberFormat="1" applyFont="1" applyBorder="1" applyAlignment="1">
      <alignment horizontal="center" vertical="center" shrinkToFit="1"/>
    </xf>
    <xf numFmtId="178" fontId="4" fillId="0" borderId="80" xfId="1" quotePrefix="1" applyNumberFormat="1" applyFont="1" applyBorder="1" applyAlignment="1">
      <alignment horizontal="center" vertical="center" shrinkToFit="1"/>
    </xf>
    <xf numFmtId="178" fontId="4" fillId="0" borderId="16" xfId="1" quotePrefix="1" applyNumberFormat="1" applyFont="1" applyBorder="1" applyAlignment="1">
      <alignment horizontal="center" vertical="center" shrinkToFit="1"/>
    </xf>
    <xf numFmtId="178" fontId="4" fillId="0" borderId="22" xfId="1" quotePrefix="1" applyNumberFormat="1" applyFont="1" applyBorder="1" applyAlignment="1">
      <alignment horizontal="center" vertical="center" shrinkToFit="1"/>
    </xf>
    <xf numFmtId="178" fontId="4" fillId="0" borderId="70" xfId="2" quotePrefix="1" applyNumberFormat="1" applyFont="1" applyBorder="1" applyAlignment="1">
      <alignment horizontal="center" vertical="center" shrinkToFit="1"/>
    </xf>
    <xf numFmtId="178" fontId="4" fillId="0" borderId="71" xfId="2" quotePrefix="1" applyNumberFormat="1" applyFont="1" applyBorder="1" applyAlignment="1">
      <alignment horizontal="center" vertical="center" shrinkToFit="1"/>
    </xf>
    <xf numFmtId="178" fontId="4" fillId="0" borderId="81" xfId="2" quotePrefix="1" applyNumberFormat="1" applyFont="1" applyBorder="1" applyAlignment="1">
      <alignment horizontal="center" vertical="center" shrinkToFit="1"/>
    </xf>
    <xf numFmtId="178" fontId="4" fillId="0" borderId="82" xfId="2" quotePrefix="1" applyNumberFormat="1" applyFont="1" applyBorder="1" applyAlignment="1">
      <alignment horizontal="center" vertical="center" shrinkToFit="1"/>
    </xf>
    <xf numFmtId="178" fontId="2" fillId="0" borderId="31" xfId="2" applyNumberFormat="1" applyFont="1" applyBorder="1" applyAlignment="1">
      <alignment horizontal="right" vertical="center"/>
    </xf>
    <xf numFmtId="178" fontId="2" fillId="0" borderId="39" xfId="2" applyNumberFormat="1" applyFont="1" applyBorder="1" applyAlignment="1">
      <alignment horizontal="right" vertical="center"/>
    </xf>
    <xf numFmtId="178" fontId="2" fillId="0" borderId="96" xfId="2" applyNumberFormat="1" applyFont="1" applyBorder="1" applyAlignment="1">
      <alignment horizontal="right" vertical="center"/>
    </xf>
    <xf numFmtId="178" fontId="2" fillId="0" borderId="97" xfId="2" applyNumberFormat="1" applyFont="1" applyBorder="1" applyAlignment="1">
      <alignment horizontal="right" vertical="center"/>
    </xf>
    <xf numFmtId="178" fontId="2" fillId="0" borderId="12" xfId="2" applyNumberFormat="1" applyFont="1" applyBorder="1" applyAlignment="1">
      <alignment horizontal="right" vertical="center"/>
    </xf>
    <xf numFmtId="178" fontId="2" fillId="0" borderId="13" xfId="2" applyNumberFormat="1" applyFont="1" applyBorder="1" applyAlignment="1">
      <alignment horizontal="right" vertical="center"/>
    </xf>
    <xf numFmtId="178" fontId="2" fillId="0" borderId="5" xfId="2" applyNumberFormat="1" applyFont="1" applyBorder="1" applyAlignment="1">
      <alignment horizontal="right" vertical="center"/>
    </xf>
    <xf numFmtId="176" fontId="2" fillId="0" borderId="11" xfId="2" applyNumberFormat="1" applyFont="1" applyBorder="1" applyAlignment="1">
      <alignment horizontal="right"/>
    </xf>
    <xf numFmtId="176" fontId="2" fillId="0" borderId="0" xfId="2" applyNumberFormat="1" applyFont="1" applyAlignment="1">
      <alignment horizontal="right"/>
    </xf>
    <xf numFmtId="0" fontId="20" fillId="0" borderId="11" xfId="2" quotePrefix="1" applyFont="1" applyBorder="1" applyAlignment="1">
      <alignment horizontal="left" vertical="top" wrapText="1"/>
    </xf>
    <xf numFmtId="0" fontId="20" fillId="0" borderId="0" xfId="2" quotePrefix="1" applyFont="1" applyAlignment="1">
      <alignment horizontal="left" vertical="top" wrapText="1"/>
    </xf>
    <xf numFmtId="0" fontId="20" fillId="0" borderId="2" xfId="2" quotePrefix="1" applyFont="1" applyBorder="1" applyAlignment="1">
      <alignment horizontal="left" vertical="top" wrapText="1"/>
    </xf>
    <xf numFmtId="0" fontId="2" fillId="0" borderId="3" xfId="1" applyBorder="1" applyAlignment="1">
      <alignment horizontal="distributed" vertical="center" shrinkToFit="1"/>
    </xf>
    <xf numFmtId="178" fontId="2" fillId="0" borderId="16" xfId="2" applyNumberFormat="1" applyFont="1" applyBorder="1" applyAlignment="1">
      <alignment horizontal="right" vertical="center"/>
    </xf>
    <xf numFmtId="178" fontId="2" fillId="0" borderId="17" xfId="2" applyNumberFormat="1" applyFont="1" applyBorder="1" applyAlignment="1">
      <alignment horizontal="right" vertical="center"/>
    </xf>
    <xf numFmtId="176" fontId="4" fillId="0" borderId="12" xfId="1" quotePrefix="1" applyNumberFormat="1" applyFont="1" applyBorder="1" applyAlignment="1">
      <alignment horizontal="right" vertical="center" shrinkToFit="1"/>
    </xf>
    <xf numFmtId="176" fontId="4" fillId="0" borderId="7" xfId="1" quotePrefix="1" applyNumberFormat="1" applyFont="1" applyBorder="1" applyAlignment="1">
      <alignment horizontal="right" vertical="center" shrinkToFit="1"/>
    </xf>
    <xf numFmtId="176" fontId="4" fillId="0" borderId="13" xfId="1" quotePrefix="1" applyNumberFormat="1" applyFont="1" applyBorder="1" applyAlignment="1">
      <alignment horizontal="right" vertical="center" shrinkToFit="1"/>
    </xf>
    <xf numFmtId="176" fontId="4" fillId="0" borderId="23" xfId="1" quotePrefix="1" applyNumberFormat="1" applyFont="1" applyBorder="1" applyAlignment="1">
      <alignment horizontal="right" vertical="center" shrinkToFit="1"/>
    </xf>
    <xf numFmtId="176" fontId="4" fillId="0" borderId="1" xfId="1" quotePrefix="1" applyNumberFormat="1" applyFont="1" applyBorder="1" applyAlignment="1">
      <alignment horizontal="right" vertical="center" shrinkToFit="1"/>
    </xf>
    <xf numFmtId="176" fontId="4" fillId="0" borderId="24" xfId="1" quotePrefix="1" applyNumberFormat="1" applyFont="1" applyBorder="1" applyAlignment="1">
      <alignment horizontal="right" vertical="center" shrinkToFit="1"/>
    </xf>
    <xf numFmtId="176" fontId="4" fillId="0" borderId="11" xfId="1" quotePrefix="1" applyNumberFormat="1" applyFont="1" applyBorder="1" applyAlignment="1">
      <alignment horizontal="right" vertical="center" shrinkToFit="1"/>
    </xf>
    <xf numFmtId="176" fontId="4" fillId="0" borderId="0" xfId="1" quotePrefix="1" applyNumberFormat="1" applyFont="1" applyAlignment="1">
      <alignment horizontal="right" vertical="center" shrinkToFit="1"/>
    </xf>
    <xf numFmtId="176" fontId="4" fillId="0" borderId="8" xfId="1" quotePrefix="1" applyNumberFormat="1" applyFont="1" applyBorder="1" applyAlignment="1">
      <alignment horizontal="right" vertical="center" shrinkToFit="1"/>
    </xf>
    <xf numFmtId="176" fontId="4" fillId="0" borderId="16" xfId="1" quotePrefix="1" applyNumberFormat="1" applyFont="1" applyBorder="1" applyAlignment="1">
      <alignment horizontal="right" vertical="center" shrinkToFit="1"/>
    </xf>
    <xf numFmtId="176" fontId="4" fillId="0" borderId="15" xfId="1" quotePrefix="1" applyNumberFormat="1" applyFont="1" applyBorder="1" applyAlignment="1">
      <alignment horizontal="right" vertical="center" shrinkToFit="1"/>
    </xf>
    <xf numFmtId="176" fontId="4" fillId="0" borderId="17" xfId="1" quotePrefix="1" applyNumberFormat="1" applyFont="1" applyBorder="1" applyAlignment="1">
      <alignment horizontal="right" vertical="center" shrinkToFit="1"/>
    </xf>
    <xf numFmtId="181" fontId="4" fillId="0" borderId="51" xfId="1" applyNumberFormat="1" applyFont="1" applyBorder="1" applyAlignment="1">
      <alignment vertical="center"/>
    </xf>
    <xf numFmtId="181" fontId="4" fillId="0" borderId="6" xfId="1" applyNumberFormat="1" applyFont="1" applyBorder="1" applyAlignment="1">
      <alignment vertical="center"/>
    </xf>
    <xf numFmtId="181" fontId="4" fillId="0" borderId="28" xfId="1" applyNumberFormat="1" applyFont="1" applyBorder="1" applyAlignment="1">
      <alignment vertical="center"/>
    </xf>
    <xf numFmtId="181" fontId="4" fillId="0" borderId="4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11" xfId="1" applyNumberFormat="1" applyFont="1" applyBorder="1" applyAlignment="1">
      <alignment horizontal="distributed" vertical="center" wrapText="1"/>
    </xf>
    <xf numFmtId="176" fontId="4" fillId="0" borderId="8" xfId="1" applyNumberFormat="1" applyFont="1" applyBorder="1" applyAlignment="1">
      <alignment horizontal="distributed" vertical="center" wrapText="1"/>
    </xf>
    <xf numFmtId="176" fontId="4" fillId="0" borderId="16" xfId="1" applyNumberFormat="1" applyFont="1" applyBorder="1" applyAlignment="1">
      <alignment horizontal="distributed" vertical="center" wrapText="1"/>
    </xf>
    <xf numFmtId="176" fontId="4" fillId="0" borderId="54" xfId="1" applyNumberFormat="1" applyFont="1" applyBorder="1" applyAlignment="1">
      <alignment horizontal="center" vertical="center"/>
    </xf>
    <xf numFmtId="176" fontId="2" fillId="0" borderId="88" xfId="2" applyNumberFormat="1" applyFont="1" applyBorder="1" applyAlignment="1">
      <alignment horizontal="right" vertical="center"/>
    </xf>
    <xf numFmtId="176" fontId="2" fillId="0" borderId="114" xfId="2" applyNumberFormat="1" applyFont="1" applyBorder="1" applyAlignment="1">
      <alignment horizontal="right" vertical="center"/>
    </xf>
    <xf numFmtId="176" fontId="2" fillId="0" borderId="94" xfId="2" quotePrefix="1" applyNumberFormat="1" applyFont="1" applyBorder="1" applyAlignment="1">
      <alignment horizontal="right" vertical="center"/>
    </xf>
    <xf numFmtId="176" fontId="2" fillId="0" borderId="95" xfId="2" quotePrefix="1" applyNumberFormat="1" applyFont="1" applyBorder="1" applyAlignment="1">
      <alignment horizontal="right" vertical="center"/>
    </xf>
    <xf numFmtId="176" fontId="2" fillId="0" borderId="92" xfId="2" quotePrefix="1" applyNumberFormat="1" applyFont="1" applyBorder="1" applyAlignment="1">
      <alignment horizontal="right" vertical="center"/>
    </xf>
    <xf numFmtId="178" fontId="2" fillId="0" borderId="31" xfId="3" applyNumberFormat="1" applyFont="1" applyBorder="1" applyAlignment="1">
      <alignment horizontal="right" vertical="center" shrinkToFit="1"/>
    </xf>
    <xf numFmtId="178" fontId="2" fillId="0" borderId="39" xfId="3" applyNumberFormat="1" applyFont="1" applyBorder="1" applyAlignment="1">
      <alignment horizontal="right" vertical="center" shrinkToFit="1"/>
    </xf>
    <xf numFmtId="182" fontId="2" fillId="0" borderId="101" xfId="3" applyNumberFormat="1" applyFont="1" applyBorder="1">
      <alignment vertical="center"/>
    </xf>
    <xf numFmtId="182" fontId="2" fillId="0" borderId="102" xfId="3" applyNumberFormat="1" applyFont="1" applyBorder="1">
      <alignment vertical="center"/>
    </xf>
    <xf numFmtId="182" fontId="2" fillId="0" borderId="103" xfId="3" applyNumberFormat="1" applyFont="1" applyBorder="1">
      <alignment vertical="center"/>
    </xf>
    <xf numFmtId="182" fontId="2" fillId="0" borderId="104" xfId="3" applyNumberFormat="1" applyFont="1" applyBorder="1">
      <alignment vertical="center"/>
    </xf>
    <xf numFmtId="182" fontId="2" fillId="0" borderId="105" xfId="3" applyNumberFormat="1" applyFont="1" applyBorder="1">
      <alignment vertical="center"/>
    </xf>
    <xf numFmtId="176" fontId="2" fillId="0" borderId="11" xfId="3" applyNumberFormat="1" applyFont="1" applyBorder="1" applyAlignment="1">
      <alignment horizontal="right"/>
    </xf>
    <xf numFmtId="176" fontId="2" fillId="0" borderId="0" xfId="3" applyNumberFormat="1" applyFont="1" applyAlignment="1">
      <alignment horizontal="right"/>
    </xf>
    <xf numFmtId="176" fontId="4" fillId="0" borderId="51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50" xfId="1" applyNumberFormat="1" applyFont="1" applyBorder="1" applyAlignment="1">
      <alignment horizontal="center" vertical="center"/>
    </xf>
    <xf numFmtId="176" fontId="4" fillId="0" borderId="52" xfId="1" applyNumberFormat="1" applyFont="1" applyBorder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>
      <alignment horizontal="center" vertical="center"/>
    </xf>
    <xf numFmtId="176" fontId="4" fillId="0" borderId="21" xfId="1" applyNumberFormat="1" applyFont="1" applyBorder="1" applyAlignment="1">
      <alignment horizontal="center" vertical="center"/>
    </xf>
    <xf numFmtId="176" fontId="4" fillId="0" borderId="22" xfId="1" applyNumberFormat="1" applyFont="1" applyBorder="1" applyAlignment="1">
      <alignment horizontal="center" vertical="center"/>
    </xf>
    <xf numFmtId="178" fontId="4" fillId="0" borderId="12" xfId="1" applyNumberFormat="1" applyFont="1" applyBorder="1" applyAlignment="1">
      <alignment horizontal="center" vertical="center"/>
    </xf>
    <xf numFmtId="178" fontId="4" fillId="0" borderId="16" xfId="1" applyNumberFormat="1" applyFont="1" applyBorder="1" applyAlignment="1">
      <alignment horizontal="center" vertical="center"/>
    </xf>
    <xf numFmtId="179" fontId="4" fillId="0" borderId="7" xfId="1" applyNumberFormat="1" applyFont="1" applyBorder="1" applyAlignment="1">
      <alignment horizontal="center" vertical="center" wrapText="1"/>
    </xf>
    <xf numFmtId="179" fontId="4" fillId="0" borderId="15" xfId="1" applyNumberFormat="1" applyFont="1" applyBorder="1" applyAlignment="1">
      <alignment horizontal="center" vertical="center" wrapText="1"/>
    </xf>
    <xf numFmtId="177" fontId="4" fillId="0" borderId="12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8" fontId="4" fillId="0" borderId="7" xfId="1" applyNumberFormat="1" applyFont="1" applyBorder="1" applyAlignment="1">
      <alignment horizontal="center" vertical="center" wrapText="1"/>
    </xf>
    <xf numFmtId="178" fontId="4" fillId="0" borderId="15" xfId="1" applyNumberFormat="1" applyFont="1" applyBorder="1" applyAlignment="1">
      <alignment horizontal="center" vertical="center" wrapText="1"/>
    </xf>
    <xf numFmtId="176" fontId="2" fillId="0" borderId="23" xfId="2" quotePrefix="1" applyNumberFormat="1" applyFont="1" applyBorder="1" applyAlignment="1">
      <alignment horizontal="right" vertical="center"/>
    </xf>
    <xf numFmtId="178" fontId="2" fillId="0" borderId="28" xfId="2" quotePrefix="1" applyNumberFormat="1" applyFont="1" applyBorder="1" applyAlignment="1">
      <alignment horizontal="right" vertical="center"/>
    </xf>
    <xf numFmtId="178" fontId="2" fillId="0" borderId="16" xfId="2" quotePrefix="1" applyNumberFormat="1" applyFont="1" applyBorder="1" applyAlignment="1">
      <alignment horizontal="right" vertical="center"/>
    </xf>
    <xf numFmtId="176" fontId="2" fillId="0" borderId="88" xfId="3" quotePrefix="1" applyNumberFormat="1" applyFont="1" applyBorder="1" applyAlignment="1">
      <alignment horizontal="right" vertical="center"/>
    </xf>
    <xf numFmtId="176" fontId="2" fillId="0" borderId="89" xfId="3" quotePrefix="1" applyNumberFormat="1" applyFont="1" applyBorder="1" applyAlignment="1">
      <alignment horizontal="right" vertical="center"/>
    </xf>
    <xf numFmtId="176" fontId="2" fillId="0" borderId="23" xfId="3" applyNumberFormat="1" applyFont="1" applyBorder="1" applyAlignment="1">
      <alignment horizontal="right" vertical="center"/>
    </xf>
    <xf numFmtId="176" fontId="2" fillId="0" borderId="26" xfId="3" applyNumberFormat="1" applyFont="1" applyBorder="1" applyAlignment="1">
      <alignment horizontal="right" vertical="center"/>
    </xf>
    <xf numFmtId="176" fontId="2" fillId="0" borderId="16" xfId="3" quotePrefix="1" applyNumberFormat="1" applyFont="1" applyBorder="1" applyAlignment="1">
      <alignment horizontal="right" vertical="center"/>
    </xf>
    <xf numFmtId="176" fontId="2" fillId="0" borderId="17" xfId="3" applyNumberFormat="1" applyFont="1" applyBorder="1" applyAlignment="1">
      <alignment horizontal="right" vertical="center"/>
    </xf>
    <xf numFmtId="176" fontId="2" fillId="0" borderId="18" xfId="3" applyNumberFormat="1" applyFont="1" applyBorder="1" applyAlignment="1">
      <alignment horizontal="right" vertical="center"/>
    </xf>
    <xf numFmtId="176" fontId="2" fillId="0" borderId="90" xfId="3" quotePrefix="1" applyNumberFormat="1" applyFont="1" applyBorder="1" applyAlignment="1">
      <alignment horizontal="right" vertical="center"/>
    </xf>
    <xf numFmtId="176" fontId="2" fillId="0" borderId="91" xfId="3" quotePrefix="1" applyNumberFormat="1" applyFont="1" applyBorder="1" applyAlignment="1">
      <alignment horizontal="right" vertical="center"/>
    </xf>
    <xf numFmtId="176" fontId="2" fillId="0" borderId="90" xfId="3" applyNumberFormat="1" applyFont="1" applyBorder="1" applyAlignment="1">
      <alignment horizontal="right" vertical="center"/>
    </xf>
    <xf numFmtId="176" fontId="2" fillId="0" borderId="92" xfId="3" applyNumberFormat="1" applyFont="1" applyBorder="1" applyAlignment="1">
      <alignment horizontal="right" vertical="center"/>
    </xf>
    <xf numFmtId="176" fontId="2" fillId="0" borderId="91" xfId="3" applyNumberFormat="1" applyFont="1" applyBorder="1" applyAlignment="1">
      <alignment horizontal="right" vertical="center"/>
    </xf>
    <xf numFmtId="176" fontId="2" fillId="0" borderId="93" xfId="3" quotePrefix="1" applyNumberFormat="1" applyFont="1" applyBorder="1" applyAlignment="1">
      <alignment horizontal="right" vertical="center"/>
    </xf>
    <xf numFmtId="176" fontId="2" fillId="0" borderId="94" xfId="3" applyNumberFormat="1" applyFont="1" applyBorder="1" applyAlignment="1">
      <alignment horizontal="right" vertical="center"/>
    </xf>
    <xf numFmtId="176" fontId="2" fillId="0" borderId="95" xfId="3" applyNumberFormat="1" applyFont="1" applyBorder="1" applyAlignment="1">
      <alignment horizontal="right" vertical="center"/>
    </xf>
    <xf numFmtId="178" fontId="2" fillId="0" borderId="101" xfId="3" applyNumberFormat="1" applyFont="1" applyBorder="1">
      <alignment vertical="center"/>
    </xf>
    <xf numFmtId="178" fontId="2" fillId="0" borderId="102" xfId="3" applyNumberFormat="1" applyFont="1" applyBorder="1">
      <alignment vertical="center"/>
    </xf>
    <xf numFmtId="178" fontId="2" fillId="0" borderId="103" xfId="3" applyNumberFormat="1" applyFont="1" applyBorder="1">
      <alignment vertical="center"/>
    </xf>
    <xf numFmtId="178" fontId="2" fillId="0" borderId="104" xfId="3" applyNumberFormat="1" applyFont="1" applyBorder="1">
      <alignment vertical="center"/>
    </xf>
    <xf numFmtId="178" fontId="2" fillId="0" borderId="105" xfId="3" applyNumberFormat="1" applyFont="1" applyBorder="1">
      <alignment vertical="center"/>
    </xf>
    <xf numFmtId="178" fontId="2" fillId="0" borderId="28" xfId="3" applyNumberFormat="1" applyFont="1" applyBorder="1" applyAlignment="1">
      <alignment horizontal="right" vertical="center"/>
    </xf>
    <xf numFmtId="178" fontId="2" fillId="0" borderId="69" xfId="3" applyNumberFormat="1" applyFont="1" applyBorder="1" applyAlignment="1">
      <alignment horizontal="right" vertical="center"/>
    </xf>
    <xf numFmtId="0" fontId="2" fillId="0" borderId="17" xfId="2" applyFont="1" applyBorder="1" applyAlignment="1">
      <alignment horizontal="right" vertical="center"/>
    </xf>
    <xf numFmtId="0" fontId="2" fillId="0" borderId="18" xfId="2" applyFont="1" applyBorder="1" applyAlignment="1">
      <alignment horizontal="right" vertical="center"/>
    </xf>
    <xf numFmtId="0" fontId="2" fillId="0" borderId="91" xfId="2" applyFont="1" applyBorder="1" applyAlignment="1">
      <alignment horizontal="right" vertical="center"/>
    </xf>
    <xf numFmtId="0" fontId="2" fillId="0" borderId="92" xfId="2" applyFont="1" applyBorder="1" applyAlignment="1">
      <alignment horizontal="right" vertical="center"/>
    </xf>
    <xf numFmtId="176" fontId="4" fillId="0" borderId="110" xfId="1" applyNumberFormat="1" applyFont="1" applyBorder="1" applyAlignment="1">
      <alignment horizontal="center" vertical="center" textRotation="255"/>
    </xf>
    <xf numFmtId="176" fontId="4" fillId="0" borderId="74" xfId="1" applyNumberFormat="1" applyFont="1" applyBorder="1" applyAlignment="1">
      <alignment horizontal="distributed" vertical="center" wrapText="1"/>
    </xf>
    <xf numFmtId="176" fontId="4" fillId="0" borderId="75" xfId="1" applyNumberFormat="1" applyFont="1" applyBorder="1" applyAlignment="1">
      <alignment horizontal="distributed" vertical="center" wrapText="1"/>
    </xf>
    <xf numFmtId="176" fontId="4" fillId="0" borderId="115" xfId="1" applyNumberFormat="1" applyFont="1" applyBorder="1" applyAlignment="1">
      <alignment horizontal="distributed" vertical="center" wrapText="1"/>
    </xf>
    <xf numFmtId="176" fontId="4" fillId="0" borderId="77" xfId="1" applyNumberFormat="1" applyFont="1" applyBorder="1" applyAlignment="1">
      <alignment horizontal="distributed" vertical="center" wrapText="1"/>
    </xf>
    <xf numFmtId="176" fontId="4" fillId="0" borderId="78" xfId="1" applyNumberFormat="1" applyFont="1" applyBorder="1" applyAlignment="1">
      <alignment horizontal="distributed" vertical="center" wrapText="1"/>
    </xf>
    <xf numFmtId="176" fontId="4" fillId="0" borderId="116" xfId="1" applyNumberFormat="1" applyFont="1" applyBorder="1" applyAlignment="1">
      <alignment horizontal="distributed" vertical="center" wrapText="1"/>
    </xf>
    <xf numFmtId="176" fontId="4" fillId="0" borderId="70" xfId="1" applyNumberFormat="1" applyFont="1" applyBorder="1" applyAlignment="1">
      <alignment horizontal="center" vertical="center" wrapText="1"/>
    </xf>
    <xf numFmtId="176" fontId="4" fillId="0" borderId="115" xfId="1" applyNumberFormat="1" applyFont="1" applyBorder="1" applyAlignment="1">
      <alignment horizontal="center" vertical="center" wrapText="1"/>
    </xf>
    <xf numFmtId="176" fontId="4" fillId="0" borderId="72" xfId="1" applyNumberFormat="1" applyFont="1" applyBorder="1" applyAlignment="1">
      <alignment horizontal="center" vertical="center" wrapText="1"/>
    </xf>
    <xf numFmtId="176" fontId="4" fillId="0" borderId="116" xfId="1" applyNumberFormat="1" applyFont="1" applyBorder="1" applyAlignment="1">
      <alignment horizontal="center" vertical="center" wrapText="1"/>
    </xf>
    <xf numFmtId="183" fontId="4" fillId="0" borderId="7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78" fontId="4" fillId="0" borderId="11" xfId="1" quotePrefix="1" applyNumberFormat="1" applyFont="1" applyBorder="1" applyAlignment="1">
      <alignment horizontal="center" vertical="center"/>
    </xf>
    <xf numFmtId="178" fontId="4" fillId="0" borderId="80" xfId="1" quotePrefix="1" applyNumberFormat="1" applyFont="1" applyBorder="1" applyAlignment="1">
      <alignment horizontal="center" vertical="center"/>
    </xf>
    <xf numFmtId="178" fontId="4" fillId="0" borderId="16" xfId="1" quotePrefix="1" applyNumberFormat="1" applyFont="1" applyBorder="1" applyAlignment="1">
      <alignment horizontal="center" vertical="center"/>
    </xf>
    <xf numFmtId="178" fontId="4" fillId="0" borderId="22" xfId="1" quotePrefix="1" applyNumberFormat="1" applyFont="1" applyBorder="1" applyAlignment="1">
      <alignment horizontal="center" vertical="center"/>
    </xf>
    <xf numFmtId="178" fontId="4" fillId="0" borderId="81" xfId="2" quotePrefix="1" applyNumberFormat="1" applyFont="1" applyBorder="1" applyAlignment="1">
      <alignment horizontal="center" vertical="center"/>
    </xf>
    <xf numFmtId="178" fontId="4" fillId="0" borderId="82" xfId="2" quotePrefix="1" applyNumberFormat="1" applyFont="1" applyBorder="1" applyAlignment="1">
      <alignment horizontal="center" vertical="center"/>
    </xf>
    <xf numFmtId="180" fontId="2" fillId="0" borderId="16" xfId="2" applyNumberFormat="1" applyFont="1" applyBorder="1" applyAlignment="1">
      <alignment horizontal="right" vertical="center"/>
    </xf>
    <xf numFmtId="180" fontId="2" fillId="0" borderId="17" xfId="2" applyNumberFormat="1" applyFont="1" applyBorder="1" applyAlignment="1">
      <alignment horizontal="right" vertical="center"/>
    </xf>
    <xf numFmtId="176" fontId="13" fillId="0" borderId="21" xfId="1" applyNumberFormat="1" applyFont="1" applyBorder="1" applyAlignment="1">
      <alignment horizontal="distributed" vertical="center"/>
    </xf>
    <xf numFmtId="0" fontId="2" fillId="0" borderId="0" xfId="2" applyFont="1" applyAlignment="1">
      <alignment horizontal="distributed" vertical="center"/>
    </xf>
    <xf numFmtId="176" fontId="2" fillId="0" borderId="0" xfId="2" quotePrefix="1" applyNumberFormat="1" applyFont="1" applyAlignment="1">
      <alignment horizontal="center" vertical="center"/>
    </xf>
    <xf numFmtId="176" fontId="2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distributed" vertical="center"/>
    </xf>
    <xf numFmtId="176" fontId="2" fillId="0" borderId="0" xfId="2" quotePrefix="1" applyNumberFormat="1" applyFont="1" applyAlignment="1">
      <alignment horizontal="right" vertical="center"/>
    </xf>
    <xf numFmtId="176" fontId="2" fillId="0" borderId="0" xfId="2" applyNumberFormat="1" applyFont="1" applyAlignment="1">
      <alignment horizontal="right" vertical="center"/>
    </xf>
    <xf numFmtId="178" fontId="2" fillId="0" borderId="0" xfId="2" applyNumberFormat="1" applyFont="1" applyAlignment="1">
      <alignment vertical="center" shrinkToFit="1"/>
    </xf>
    <xf numFmtId="176" fontId="2" fillId="0" borderId="0" xfId="2" applyNumberFormat="1" applyFont="1">
      <alignment vertical="center"/>
    </xf>
    <xf numFmtId="178" fontId="2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distributed" vertical="center"/>
    </xf>
    <xf numFmtId="178" fontId="2" fillId="0" borderId="31" xfId="2" applyNumberFormat="1" applyFont="1" applyBorder="1" applyAlignment="1">
      <alignment vertical="center" shrinkToFit="1"/>
    </xf>
    <xf numFmtId="178" fontId="2" fillId="0" borderId="39" xfId="2" applyNumberFormat="1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21" fillId="0" borderId="0" xfId="2" applyFont="1" applyAlignment="1">
      <alignment horizontal="distributed" vertical="center"/>
    </xf>
    <xf numFmtId="0" fontId="19" fillId="0" borderId="0" xfId="2" applyFont="1" applyAlignment="1">
      <alignment horizontal="distributed" vertical="center"/>
    </xf>
    <xf numFmtId="178" fontId="2" fillId="0" borderId="0" xfId="2" applyNumberFormat="1" applyFont="1">
      <alignment vertical="center"/>
    </xf>
    <xf numFmtId="0" fontId="9" fillId="0" borderId="0" xfId="2" applyFont="1" applyAlignment="1">
      <alignment horizontal="distributed" vertical="center" wrapText="1" justifyLastLine="1"/>
    </xf>
    <xf numFmtId="0" fontId="9" fillId="0" borderId="0" xfId="2" applyFont="1" applyAlignment="1">
      <alignment horizontal="distributed" vertical="center" justifyLastLine="1"/>
    </xf>
    <xf numFmtId="178" fontId="2" fillId="0" borderId="0" xfId="2" applyNumberFormat="1" applyFont="1" applyAlignment="1">
      <alignment horizontal="center" vertical="center"/>
    </xf>
    <xf numFmtId="0" fontId="13" fillId="0" borderId="0" xfId="1" applyFont="1" applyAlignment="1">
      <alignment horizontal="distributed" vertical="center" wrapText="1" shrinkToFit="1"/>
    </xf>
    <xf numFmtId="0" fontId="18" fillId="0" borderId="0" xfId="2" applyFont="1" applyAlignment="1">
      <alignment horizontal="center" vertical="center"/>
    </xf>
    <xf numFmtId="0" fontId="2" fillId="0" borderId="0" xfId="1" applyAlignment="1">
      <alignment horizontal="distributed" vertical="center" wrapText="1" shrinkToFit="1"/>
    </xf>
    <xf numFmtId="0" fontId="2" fillId="0" borderId="0" xfId="1" applyAlignment="1">
      <alignment horizontal="center"/>
    </xf>
    <xf numFmtId="178" fontId="2" fillId="0" borderId="0" xfId="2" quotePrefix="1" applyNumberFormat="1" applyFont="1" applyAlignment="1">
      <alignment horizontal="center" vertical="center"/>
    </xf>
    <xf numFmtId="0" fontId="2" fillId="0" borderId="0" xfId="1" applyAlignment="1">
      <alignment horizontal="left" vertical="center" wrapText="1"/>
    </xf>
    <xf numFmtId="0" fontId="2" fillId="0" borderId="0" xfId="1" applyAlignment="1">
      <alignment horizontal="left" vertical="center"/>
    </xf>
    <xf numFmtId="176" fontId="2" fillId="0" borderId="11" xfId="2" applyNumberFormat="1" applyFont="1" applyBorder="1" applyAlignment="1"/>
    <xf numFmtId="176" fontId="2" fillId="0" borderId="0" xfId="2" applyNumberFormat="1" applyFont="1" applyAlignment="1"/>
    <xf numFmtId="0" fontId="21" fillId="0" borderId="0" xfId="1" applyFont="1" applyAlignment="1">
      <alignment horizontal="distributed" vertical="center"/>
    </xf>
    <xf numFmtId="0" fontId="21" fillId="0" borderId="0" xfId="1" quotePrefix="1" applyFont="1" applyAlignment="1">
      <alignment horizontal="left" vertical="center" wrapText="1"/>
    </xf>
    <xf numFmtId="0" fontId="21" fillId="0" borderId="0" xfId="1" quotePrefix="1" applyFont="1" applyAlignment="1">
      <alignment horizontal="left" vertical="center"/>
    </xf>
    <xf numFmtId="0" fontId="2" fillId="0" borderId="0" xfId="1" applyAlignment="1">
      <alignment horizontal="distributed" vertical="center" shrinkToFit="1"/>
    </xf>
    <xf numFmtId="0" fontId="21" fillId="0" borderId="0" xfId="1" applyFont="1" applyAlignment="1">
      <alignment horizontal="right"/>
    </xf>
    <xf numFmtId="0" fontId="2" fillId="0" borderId="0" xfId="1" applyAlignment="1">
      <alignment horizontal="right"/>
    </xf>
    <xf numFmtId="0" fontId="16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8" fontId="4" fillId="0" borderId="7" xfId="3" applyNumberFormat="1" applyFont="1" applyBorder="1" applyAlignment="1">
      <alignment horizontal="center" vertical="center"/>
    </xf>
    <xf numFmtId="176" fontId="2" fillId="0" borderId="28" xfId="3" applyNumberFormat="1" applyFont="1" applyBorder="1">
      <alignment vertical="center"/>
    </xf>
    <xf numFmtId="176" fontId="2" fillId="0" borderId="4" xfId="3" applyNumberFormat="1" applyFont="1" applyBorder="1">
      <alignment vertical="center"/>
    </xf>
    <xf numFmtId="176" fontId="2" fillId="0" borderId="5" xfId="3" applyNumberFormat="1" applyFont="1" applyBorder="1">
      <alignment vertical="center"/>
    </xf>
    <xf numFmtId="176" fontId="2" fillId="0" borderId="16" xfId="3" applyNumberFormat="1" applyFont="1" applyBorder="1">
      <alignment vertical="center"/>
    </xf>
    <xf numFmtId="176" fontId="2" fillId="0" borderId="15" xfId="3" applyNumberFormat="1" applyFont="1" applyBorder="1">
      <alignment vertical="center"/>
    </xf>
    <xf numFmtId="176" fontId="2" fillId="0" borderId="17" xfId="3" applyNumberFormat="1" applyFont="1" applyBorder="1">
      <alignment vertical="center"/>
    </xf>
    <xf numFmtId="178" fontId="22" fillId="0" borderId="12" xfId="3" applyNumberFormat="1" applyFont="1" applyBorder="1" applyAlignment="1">
      <alignment horizontal="right" vertical="center"/>
    </xf>
    <xf numFmtId="178" fontId="22" fillId="0" borderId="13" xfId="3" applyNumberFormat="1" applyFont="1" applyBorder="1" applyAlignment="1">
      <alignment horizontal="right" vertical="center"/>
    </xf>
    <xf numFmtId="178" fontId="22" fillId="0" borderId="28" xfId="3" applyNumberFormat="1" applyFont="1" applyBorder="1" applyAlignment="1">
      <alignment horizontal="right" vertical="center"/>
    </xf>
    <xf numFmtId="178" fontId="22" fillId="0" borderId="5" xfId="3" applyNumberFormat="1" applyFont="1" applyBorder="1" applyAlignment="1">
      <alignment horizontal="right" vertical="center"/>
    </xf>
    <xf numFmtId="176" fontId="22" fillId="0" borderId="11" xfId="3" applyNumberFormat="1" applyFont="1" applyBorder="1" applyAlignment="1">
      <alignment horizontal="right"/>
    </xf>
    <xf numFmtId="176" fontId="22" fillId="0" borderId="0" xfId="3" applyNumberFormat="1" applyFont="1" applyAlignment="1">
      <alignment horizontal="right"/>
    </xf>
    <xf numFmtId="178" fontId="22" fillId="0" borderId="16" xfId="3" applyNumberFormat="1" applyFont="1" applyBorder="1" applyAlignment="1">
      <alignment horizontal="right" vertical="center"/>
    </xf>
    <xf numFmtId="178" fontId="22" fillId="0" borderId="17" xfId="3" applyNumberFormat="1" applyFont="1" applyBorder="1" applyAlignment="1">
      <alignment horizontal="right" vertical="center"/>
    </xf>
    <xf numFmtId="176" fontId="2" fillId="0" borderId="88" xfId="3" applyNumberFormat="1" applyFont="1" applyBorder="1" applyAlignment="1">
      <alignment horizontal="right" vertical="center"/>
    </xf>
    <xf numFmtId="176" fontId="2" fillId="0" borderId="114" xfId="3" applyNumberFormat="1" applyFont="1" applyBorder="1" applyAlignment="1">
      <alignment horizontal="right" vertical="center"/>
    </xf>
    <xf numFmtId="176" fontId="2" fillId="0" borderId="95" xfId="3" quotePrefix="1" applyNumberFormat="1" applyFont="1" applyBorder="1" applyAlignment="1">
      <alignment horizontal="right" vertical="center"/>
    </xf>
    <xf numFmtId="176" fontId="2" fillId="0" borderId="92" xfId="3" quotePrefix="1" applyNumberFormat="1" applyFont="1" applyBorder="1" applyAlignment="1">
      <alignment horizontal="right" vertical="center"/>
    </xf>
    <xf numFmtId="176" fontId="2" fillId="0" borderId="31" xfId="3" applyNumberFormat="1" applyFont="1" applyBorder="1">
      <alignment vertical="center"/>
    </xf>
    <xf numFmtId="176" fontId="2" fillId="0" borderId="39" xfId="3" applyNumberFormat="1" applyFont="1" applyBorder="1">
      <alignment vertical="center"/>
    </xf>
    <xf numFmtId="176" fontId="2" fillId="0" borderId="12" xfId="3" applyNumberFormat="1" applyFont="1" applyBorder="1">
      <alignment vertical="center"/>
    </xf>
    <xf numFmtId="176" fontId="2" fillId="0" borderId="7" xfId="3" applyNumberFormat="1" applyFont="1" applyBorder="1">
      <alignment vertical="center"/>
    </xf>
    <xf numFmtId="176" fontId="2" fillId="0" borderId="13" xfId="3" applyNumberFormat="1" applyFont="1" applyBorder="1">
      <alignment vertical="center"/>
    </xf>
    <xf numFmtId="176" fontId="2" fillId="0" borderId="23" xfId="3" applyNumberFormat="1" applyFont="1" applyBorder="1">
      <alignment vertical="center"/>
    </xf>
    <xf numFmtId="176" fontId="2" fillId="0" borderId="1" xfId="3" applyNumberFormat="1" applyFont="1" applyBorder="1">
      <alignment vertical="center"/>
    </xf>
    <xf numFmtId="176" fontId="2" fillId="0" borderId="24" xfId="3" applyNumberFormat="1" applyFont="1" applyBorder="1">
      <alignment vertical="center"/>
    </xf>
    <xf numFmtId="176" fontId="8" fillId="0" borderId="58" xfId="1" applyNumberFormat="1" applyFont="1" applyBorder="1" applyAlignment="1">
      <alignment horizontal="distributed" vertical="center"/>
    </xf>
    <xf numFmtId="178" fontId="4" fillId="0" borderId="7" xfId="4" applyNumberFormat="1" applyFont="1" applyBorder="1" applyAlignment="1">
      <alignment horizontal="center" vertical="center"/>
    </xf>
    <xf numFmtId="178" fontId="4" fillId="0" borderId="70" xfId="6" quotePrefix="1" applyNumberFormat="1" applyFont="1" applyBorder="1" applyAlignment="1">
      <alignment horizontal="center" vertical="center"/>
    </xf>
    <xf numFmtId="178" fontId="4" fillId="0" borderId="71" xfId="6" quotePrefix="1" applyNumberFormat="1" applyFont="1" applyBorder="1" applyAlignment="1">
      <alignment horizontal="center" vertical="center"/>
    </xf>
    <xf numFmtId="178" fontId="4" fillId="0" borderId="72" xfId="6" quotePrefix="1" applyNumberFormat="1" applyFont="1" applyBorder="1" applyAlignment="1">
      <alignment horizontal="center" vertical="center"/>
    </xf>
    <xf numFmtId="178" fontId="4" fillId="0" borderId="73" xfId="6" quotePrefix="1" applyNumberFormat="1" applyFont="1" applyBorder="1" applyAlignment="1">
      <alignment horizontal="center" vertical="center"/>
    </xf>
    <xf numFmtId="178" fontId="4" fillId="0" borderId="70" xfId="6" quotePrefix="1" applyNumberFormat="1" applyFont="1" applyBorder="1" applyAlignment="1">
      <alignment horizontal="center" vertical="center" shrinkToFit="1"/>
    </xf>
    <xf numFmtId="178" fontId="4" fillId="0" borderId="71" xfId="6" quotePrefix="1" applyNumberFormat="1" applyFont="1" applyBorder="1" applyAlignment="1">
      <alignment horizontal="center" vertical="center" shrinkToFit="1"/>
    </xf>
    <xf numFmtId="178" fontId="4" fillId="0" borderId="81" xfId="6" quotePrefix="1" applyNumberFormat="1" applyFont="1" applyBorder="1" applyAlignment="1">
      <alignment horizontal="center" vertical="center" shrinkToFit="1"/>
    </xf>
    <xf numFmtId="178" fontId="4" fillId="0" borderId="82" xfId="6" quotePrefix="1" applyNumberFormat="1" applyFont="1" applyBorder="1" applyAlignment="1">
      <alignment horizontal="center" vertical="center" shrinkToFit="1"/>
    </xf>
    <xf numFmtId="0" fontId="2" fillId="0" borderId="65" xfId="5" applyFont="1" applyBorder="1" applyAlignment="1">
      <alignment horizontal="distributed" vertical="center"/>
    </xf>
    <xf numFmtId="0" fontId="2" fillId="0" borderId="24" xfId="5" applyFont="1" applyBorder="1" applyAlignment="1">
      <alignment horizontal="distributed" vertical="center"/>
    </xf>
    <xf numFmtId="176" fontId="2" fillId="0" borderId="88" xfId="5" quotePrefix="1" applyNumberFormat="1" applyFont="1" applyBorder="1" applyAlignment="1">
      <alignment horizontal="right" vertical="center"/>
    </xf>
    <xf numFmtId="176" fontId="2" fillId="0" borderId="89" xfId="5" quotePrefix="1" applyNumberFormat="1" applyFont="1" applyBorder="1" applyAlignment="1">
      <alignment horizontal="right" vertical="center"/>
    </xf>
    <xf numFmtId="176" fontId="2" fillId="0" borderId="23" xfId="5" applyNumberFormat="1" applyFont="1" applyBorder="1" applyAlignment="1">
      <alignment horizontal="right" vertical="center"/>
    </xf>
    <xf numFmtId="176" fontId="2" fillId="0" borderId="26" xfId="5" applyNumberFormat="1" applyFont="1" applyBorder="1" applyAlignment="1">
      <alignment horizontal="right" vertical="center"/>
    </xf>
    <xf numFmtId="0" fontId="20" fillId="0" borderId="53" xfId="5" applyFont="1" applyBorder="1" applyAlignment="1">
      <alignment horizontal="distributed" vertical="center"/>
    </xf>
    <xf numFmtId="0" fontId="20" fillId="0" borderId="17" xfId="5" applyFont="1" applyBorder="1" applyAlignment="1">
      <alignment horizontal="distributed" vertical="center"/>
    </xf>
    <xf numFmtId="176" fontId="2" fillId="0" borderId="16" xfId="5" quotePrefix="1" applyNumberFormat="1" applyFont="1" applyBorder="1" applyAlignment="1">
      <alignment horizontal="right" vertical="center"/>
    </xf>
    <xf numFmtId="176" fontId="2" fillId="0" borderId="17" xfId="5" applyNumberFormat="1" applyFont="1" applyBorder="1" applyAlignment="1">
      <alignment horizontal="right" vertical="center"/>
    </xf>
    <xf numFmtId="176" fontId="2" fillId="0" borderId="18" xfId="5" applyNumberFormat="1" applyFont="1" applyBorder="1" applyAlignment="1">
      <alignment horizontal="right" vertical="center"/>
    </xf>
    <xf numFmtId="0" fontId="2" fillId="0" borderId="30" xfId="5" applyFont="1" applyBorder="1" applyAlignment="1">
      <alignment horizontal="distributed" vertical="center"/>
    </xf>
    <xf numFmtId="0" fontId="2" fillId="0" borderId="13" xfId="5" applyFont="1" applyBorder="1" applyAlignment="1">
      <alignment horizontal="distributed" vertical="center"/>
    </xf>
    <xf numFmtId="176" fontId="2" fillId="0" borderId="90" xfId="5" quotePrefix="1" applyNumberFormat="1" applyFont="1" applyBorder="1" applyAlignment="1">
      <alignment horizontal="right" vertical="center"/>
    </xf>
    <xf numFmtId="176" fontId="2" fillId="0" borderId="91" xfId="5" quotePrefix="1" applyNumberFormat="1" applyFont="1" applyBorder="1" applyAlignment="1">
      <alignment horizontal="right" vertical="center"/>
    </xf>
    <xf numFmtId="176" fontId="2" fillId="0" borderId="90" xfId="5" applyNumberFormat="1" applyFont="1" applyBorder="1" applyAlignment="1">
      <alignment horizontal="right" vertical="center"/>
    </xf>
    <xf numFmtId="176" fontId="2" fillId="0" borderId="92" xfId="5" applyNumberFormat="1" applyFont="1" applyBorder="1" applyAlignment="1">
      <alignment horizontal="right" vertical="center"/>
    </xf>
    <xf numFmtId="176" fontId="2" fillId="0" borderId="91" xfId="5" applyNumberFormat="1" applyFont="1" applyBorder="1" applyAlignment="1">
      <alignment horizontal="right" vertical="center"/>
    </xf>
    <xf numFmtId="0" fontId="2" fillId="0" borderId="53" xfId="5" applyFont="1" applyBorder="1" applyAlignment="1">
      <alignment horizontal="distributed" vertical="center"/>
    </xf>
    <xf numFmtId="0" fontId="2" fillId="0" borderId="17" xfId="5" applyFont="1" applyBorder="1" applyAlignment="1">
      <alignment horizontal="distributed" vertical="center"/>
    </xf>
    <xf numFmtId="0" fontId="2" fillId="0" borderId="36" xfId="5" applyFont="1" applyBorder="1" applyAlignment="1">
      <alignment horizontal="distributed" vertical="center"/>
    </xf>
    <xf numFmtId="176" fontId="2" fillId="0" borderId="93" xfId="5" quotePrefix="1" applyNumberFormat="1" applyFont="1" applyBorder="1" applyAlignment="1">
      <alignment horizontal="right" vertical="center"/>
    </xf>
    <xf numFmtId="176" fontId="2" fillId="0" borderId="94" xfId="5" applyNumberFormat="1" applyFont="1" applyBorder="1" applyAlignment="1">
      <alignment horizontal="right" vertical="center"/>
    </xf>
    <xf numFmtId="176" fontId="2" fillId="0" borderId="95" xfId="5" applyNumberFormat="1" applyFont="1" applyBorder="1" applyAlignment="1">
      <alignment horizontal="right" vertical="center"/>
    </xf>
    <xf numFmtId="0" fontId="2" fillId="0" borderId="32" xfId="5" applyFont="1" applyBorder="1" applyAlignment="1">
      <alignment horizontal="distributed" vertical="center"/>
    </xf>
    <xf numFmtId="0" fontId="13" fillId="0" borderId="30" xfId="5" applyFont="1" applyBorder="1" applyAlignment="1">
      <alignment horizontal="distributed" vertical="center"/>
    </xf>
    <xf numFmtId="0" fontId="13" fillId="0" borderId="13" xfId="5" applyFont="1" applyBorder="1" applyAlignment="1">
      <alignment horizontal="distributed" vertical="center"/>
    </xf>
    <xf numFmtId="0" fontId="13" fillId="0" borderId="65" xfId="5" applyFont="1" applyBorder="1" applyAlignment="1">
      <alignment horizontal="distributed" vertical="center"/>
    </xf>
    <xf numFmtId="0" fontId="13" fillId="0" borderId="24" xfId="5" applyFont="1" applyBorder="1" applyAlignment="1">
      <alignment horizontal="distributed" vertical="center"/>
    </xf>
    <xf numFmtId="176" fontId="2" fillId="0" borderId="31" xfId="5" applyNumberFormat="1" applyFont="1" applyBorder="1">
      <alignment vertical="center"/>
    </xf>
    <xf numFmtId="176" fontId="2" fillId="0" borderId="39" xfId="5" applyNumberFormat="1" applyFont="1" applyBorder="1">
      <alignment vertical="center"/>
    </xf>
    <xf numFmtId="178" fontId="2" fillId="0" borderId="31" xfId="5" applyNumberFormat="1" applyFont="1" applyBorder="1" applyAlignment="1">
      <alignment horizontal="right" vertical="center"/>
    </xf>
    <xf numFmtId="178" fontId="2" fillId="0" borderId="39" xfId="5" applyNumberFormat="1" applyFont="1" applyBorder="1" applyAlignment="1">
      <alignment horizontal="right" vertical="center"/>
    </xf>
    <xf numFmtId="178" fontId="2" fillId="0" borderId="31" xfId="5" applyNumberFormat="1" applyFont="1" applyBorder="1" applyAlignment="1">
      <alignment horizontal="right" vertical="center" shrinkToFit="1"/>
    </xf>
    <xf numFmtId="178" fontId="2" fillId="0" borderId="39" xfId="5" applyNumberFormat="1" applyFont="1" applyBorder="1" applyAlignment="1">
      <alignment horizontal="right" vertical="center" shrinkToFit="1"/>
    </xf>
    <xf numFmtId="176" fontId="2" fillId="0" borderId="12" xfId="5" applyNumberFormat="1" applyFont="1" applyBorder="1">
      <alignment vertical="center"/>
    </xf>
    <xf numFmtId="176" fontId="2" fillId="0" borderId="7" xfId="5" applyNumberFormat="1" applyFont="1" applyBorder="1">
      <alignment vertical="center"/>
    </xf>
    <xf numFmtId="176" fontId="2" fillId="0" borderId="13" xfId="5" applyNumberFormat="1" applyFont="1" applyBorder="1">
      <alignment vertical="center"/>
    </xf>
    <xf numFmtId="176" fontId="2" fillId="0" borderId="23" xfId="5" applyNumberFormat="1" applyFont="1" applyBorder="1">
      <alignment vertical="center"/>
    </xf>
    <xf numFmtId="176" fontId="2" fillId="0" borderId="1" xfId="5" applyNumberFormat="1" applyFont="1" applyBorder="1">
      <alignment vertical="center"/>
    </xf>
    <xf numFmtId="176" fontId="2" fillId="0" borderId="24" xfId="5" applyNumberFormat="1" applyFont="1" applyBorder="1">
      <alignment vertical="center"/>
    </xf>
    <xf numFmtId="178" fontId="2" fillId="0" borderId="96" xfId="5" applyNumberFormat="1" applyFont="1" applyBorder="1" applyAlignment="1">
      <alignment horizontal="right" vertical="center"/>
    </xf>
    <xf numFmtId="178" fontId="2" fillId="0" borderId="97" xfId="5" applyNumberFormat="1" applyFont="1" applyBorder="1" applyAlignment="1">
      <alignment horizontal="right" vertical="center"/>
    </xf>
    <xf numFmtId="176" fontId="2" fillId="0" borderId="28" xfId="5" applyNumberFormat="1" applyFont="1" applyBorder="1">
      <alignment vertical="center"/>
    </xf>
    <xf numFmtId="176" fontId="2" fillId="0" borderId="4" xfId="5" applyNumberFormat="1" applyFont="1" applyBorder="1">
      <alignment vertical="center"/>
    </xf>
    <xf numFmtId="176" fontId="2" fillId="0" borderId="5" xfId="5" applyNumberFormat="1" applyFont="1" applyBorder="1">
      <alignment vertical="center"/>
    </xf>
    <xf numFmtId="0" fontId="19" fillId="0" borderId="16" xfId="5" applyFont="1" applyBorder="1" applyAlignment="1">
      <alignment horizontal="distributed" vertical="center"/>
    </xf>
    <xf numFmtId="0" fontId="19" fillId="0" borderId="18" xfId="5" applyFont="1" applyBorder="1" applyAlignment="1">
      <alignment horizontal="distributed" vertical="center"/>
    </xf>
    <xf numFmtId="0" fontId="2" fillId="0" borderId="3" xfId="5" applyFont="1" applyBorder="1" applyAlignment="1">
      <alignment horizontal="distributed" vertical="center"/>
    </xf>
    <xf numFmtId="0" fontId="2" fillId="0" borderId="5" xfId="5" applyFont="1" applyBorder="1" applyAlignment="1">
      <alignment horizontal="distributed" vertical="center"/>
    </xf>
    <xf numFmtId="0" fontId="9" fillId="0" borderId="98" xfId="5" applyFont="1" applyBorder="1" applyAlignment="1">
      <alignment horizontal="distributed" vertical="center" wrapText="1"/>
    </xf>
    <xf numFmtId="0" fontId="9" fillId="0" borderId="99" xfId="5" applyFont="1" applyBorder="1" applyAlignment="1">
      <alignment horizontal="distributed" vertical="center" wrapText="1"/>
    </xf>
    <xf numFmtId="0" fontId="9" fillId="0" borderId="100" xfId="5" applyFont="1" applyBorder="1" applyAlignment="1">
      <alignment horizontal="distributed" vertical="center" wrapText="1"/>
    </xf>
    <xf numFmtId="0" fontId="2" fillId="0" borderId="7" xfId="5" applyFont="1" applyBorder="1" applyAlignment="1">
      <alignment horizontal="distributed" vertical="center"/>
    </xf>
    <xf numFmtId="0" fontId="2" fillId="0" borderId="15" xfId="5" applyFont="1" applyBorder="1" applyAlignment="1">
      <alignment horizontal="distributed" vertical="center"/>
    </xf>
    <xf numFmtId="0" fontId="2" fillId="0" borderId="12" xfId="5" applyFont="1" applyBorder="1" applyAlignment="1">
      <alignment horizontal="center" vertical="center"/>
    </xf>
    <xf numFmtId="0" fontId="2" fillId="0" borderId="13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17" xfId="5" applyFont="1" applyBorder="1" applyAlignment="1">
      <alignment horizontal="center" vertical="center"/>
    </xf>
    <xf numFmtId="0" fontId="21" fillId="0" borderId="31" xfId="5" applyFont="1" applyBorder="1" applyAlignment="1">
      <alignment horizontal="distributed" vertical="center"/>
    </xf>
    <xf numFmtId="0" fontId="2" fillId="0" borderId="34" xfId="5" applyFont="1" applyBorder="1" applyAlignment="1">
      <alignment horizontal="distributed" vertical="center"/>
    </xf>
    <xf numFmtId="0" fontId="19" fillId="0" borderId="12" xfId="5" applyFont="1" applyBorder="1" applyAlignment="1">
      <alignment horizontal="distributed" vertical="center"/>
    </xf>
    <xf numFmtId="0" fontId="19" fillId="0" borderId="19" xfId="5" applyFont="1" applyBorder="1" applyAlignment="1">
      <alignment horizontal="distributed" vertical="center"/>
    </xf>
    <xf numFmtId="0" fontId="2" fillId="0" borderId="68" xfId="5" applyFont="1" applyBorder="1" applyAlignment="1">
      <alignment horizontal="distributed" vertical="center"/>
    </xf>
    <xf numFmtId="0" fontId="2" fillId="0" borderId="4" xfId="5" applyFont="1" applyBorder="1" applyAlignment="1">
      <alignment horizontal="distributed" vertical="center"/>
    </xf>
    <xf numFmtId="0" fontId="2" fillId="0" borderId="28" xfId="5" applyFont="1" applyBorder="1" applyAlignment="1">
      <alignment horizontal="distributed" vertical="center"/>
    </xf>
    <xf numFmtId="0" fontId="2" fillId="0" borderId="28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2" fillId="0" borderId="69" xfId="5" applyFont="1" applyBorder="1" applyAlignment="1">
      <alignment horizontal="center" vertical="center"/>
    </xf>
    <xf numFmtId="178" fontId="2" fillId="0" borderId="101" xfId="5" applyNumberFormat="1" applyFont="1" applyBorder="1">
      <alignment vertical="center"/>
    </xf>
    <xf numFmtId="178" fontId="2" fillId="0" borderId="102" xfId="5" applyNumberFormat="1" applyFont="1" applyBorder="1">
      <alignment vertical="center"/>
    </xf>
    <xf numFmtId="178" fontId="2" fillId="0" borderId="103" xfId="5" applyNumberFormat="1" applyFont="1" applyBorder="1">
      <alignment vertical="center"/>
    </xf>
    <xf numFmtId="178" fontId="2" fillId="0" borderId="104" xfId="5" applyNumberFormat="1" applyFont="1" applyBorder="1">
      <alignment vertical="center"/>
    </xf>
    <xf numFmtId="178" fontId="2" fillId="0" borderId="105" xfId="5" applyNumberFormat="1" applyFont="1" applyBorder="1">
      <alignment vertical="center"/>
    </xf>
    <xf numFmtId="178" fontId="2" fillId="0" borderId="28" xfId="5" applyNumberFormat="1" applyFont="1" applyBorder="1" applyAlignment="1">
      <alignment horizontal="right" vertical="center"/>
    </xf>
    <xf numFmtId="178" fontId="2" fillId="0" borderId="69" xfId="5" applyNumberFormat="1" applyFont="1" applyBorder="1" applyAlignment="1">
      <alignment horizontal="right" vertical="center"/>
    </xf>
    <xf numFmtId="0" fontId="9" fillId="0" borderId="68" xfId="5" applyFont="1" applyBorder="1" applyAlignment="1">
      <alignment horizontal="distributed" vertical="center"/>
    </xf>
    <xf numFmtId="0" fontId="9" fillId="0" borderId="4" xfId="5" applyFont="1" applyBorder="1" applyAlignment="1">
      <alignment horizontal="distributed" vertical="center"/>
    </xf>
    <xf numFmtId="0" fontId="9" fillId="0" borderId="69" xfId="5" applyFont="1" applyBorder="1" applyAlignment="1">
      <alignment horizontal="distributed" vertical="center"/>
    </xf>
    <xf numFmtId="176" fontId="2" fillId="0" borderId="16" xfId="5" applyNumberFormat="1" applyFont="1" applyBorder="1">
      <alignment vertical="center"/>
    </xf>
    <xf numFmtId="176" fontId="2" fillId="0" borderId="15" xfId="5" applyNumberFormat="1" applyFont="1" applyBorder="1">
      <alignment vertical="center"/>
    </xf>
    <xf numFmtId="176" fontId="2" fillId="0" borderId="17" xfId="5" applyNumberFormat="1" applyFont="1" applyBorder="1">
      <alignment vertical="center"/>
    </xf>
    <xf numFmtId="0" fontId="18" fillId="0" borderId="56" xfId="5" applyFont="1" applyBorder="1" applyAlignment="1">
      <alignment horizontal="center" vertical="center"/>
    </xf>
    <xf numFmtId="0" fontId="2" fillId="0" borderId="57" xfId="5" applyFont="1" applyBorder="1" applyAlignment="1">
      <alignment horizontal="center" vertical="center"/>
    </xf>
    <xf numFmtId="0" fontId="2" fillId="0" borderId="58" xfId="5" applyFont="1" applyBorder="1" applyAlignment="1">
      <alignment horizontal="center" vertical="center"/>
    </xf>
    <xf numFmtId="0" fontId="18" fillId="0" borderId="36" xfId="5" applyFont="1" applyBorder="1" applyAlignment="1">
      <alignment horizontal="center" vertical="center"/>
    </xf>
    <xf numFmtId="0" fontId="18" fillId="0" borderId="15" xfId="5" applyFont="1" applyBorder="1" applyAlignment="1">
      <alignment horizontal="center" vertical="center"/>
    </xf>
    <xf numFmtId="0" fontId="18" fillId="0" borderId="18" xfId="5" applyFont="1" applyBorder="1" applyAlignment="1">
      <alignment horizontal="center" vertical="center"/>
    </xf>
    <xf numFmtId="0" fontId="21" fillId="0" borderId="28" xfId="5" applyFont="1" applyBorder="1" applyAlignment="1">
      <alignment horizontal="distributed" vertical="center"/>
    </xf>
    <xf numFmtId="0" fontId="2" fillId="0" borderId="69" xfId="5" applyFont="1" applyBorder="1" applyAlignment="1">
      <alignment horizontal="distributed" vertical="center"/>
    </xf>
    <xf numFmtId="0" fontId="13" fillId="0" borderId="32" xfId="5" applyFont="1" applyBorder="1" applyAlignment="1">
      <alignment horizontal="distributed" vertical="center"/>
    </xf>
    <xf numFmtId="178" fontId="2" fillId="0" borderId="16" xfId="5" applyNumberFormat="1" applyFont="1" applyBorder="1" applyAlignment="1">
      <alignment horizontal="right" vertical="center"/>
    </xf>
    <xf numFmtId="178" fontId="2" fillId="0" borderId="17" xfId="5" applyNumberFormat="1" applyFont="1" applyBorder="1" applyAlignment="1">
      <alignment horizontal="right" vertical="center"/>
    </xf>
    <xf numFmtId="176" fontId="2" fillId="0" borderId="11" xfId="5" applyNumberFormat="1" applyFont="1" applyBorder="1" applyAlignment="1">
      <alignment horizontal="right"/>
    </xf>
    <xf numFmtId="176" fontId="2" fillId="0" borderId="0" xfId="5" applyNumberFormat="1" applyFont="1" applyAlignment="1">
      <alignment horizontal="right"/>
    </xf>
    <xf numFmtId="0" fontId="20" fillId="0" borderId="11" xfId="5" quotePrefix="1" applyFont="1" applyBorder="1" applyAlignment="1">
      <alignment horizontal="left" vertical="top" wrapText="1"/>
    </xf>
    <xf numFmtId="0" fontId="20" fillId="0" borderId="0" xfId="5" quotePrefix="1" applyFont="1" applyAlignment="1">
      <alignment horizontal="left" vertical="top" wrapText="1"/>
    </xf>
    <xf numFmtId="0" fontId="20" fillId="0" borderId="2" xfId="5" quotePrefix="1" applyFont="1" applyBorder="1" applyAlignment="1">
      <alignment horizontal="left" vertical="top" wrapText="1"/>
    </xf>
    <xf numFmtId="0" fontId="20" fillId="0" borderId="16" xfId="5" quotePrefix="1" applyFont="1" applyBorder="1" applyAlignment="1">
      <alignment horizontal="left" vertical="top" wrapText="1"/>
    </xf>
    <xf numFmtId="0" fontId="20" fillId="0" borderId="15" xfId="5" quotePrefix="1" applyFont="1" applyBorder="1" applyAlignment="1">
      <alignment horizontal="left" vertical="top" wrapText="1"/>
    </xf>
    <xf numFmtId="0" fontId="20" fillId="0" borderId="18" xfId="5" quotePrefix="1" applyFont="1" applyBorder="1" applyAlignment="1">
      <alignment horizontal="left" vertical="top" wrapText="1"/>
    </xf>
    <xf numFmtId="178" fontId="2" fillId="0" borderId="5" xfId="5" applyNumberFormat="1" applyFont="1" applyBorder="1" applyAlignment="1">
      <alignment horizontal="right" vertical="center"/>
    </xf>
    <xf numFmtId="176" fontId="2" fillId="0" borderId="70" xfId="5" applyNumberFormat="1" applyFont="1" applyBorder="1" applyAlignment="1">
      <alignment horizontal="center" vertical="center"/>
    </xf>
    <xf numFmtId="176" fontId="2" fillId="0" borderId="75" xfId="5" applyNumberFormat="1" applyFont="1" applyBorder="1" applyAlignment="1">
      <alignment horizontal="center" vertical="center"/>
    </xf>
    <xf numFmtId="176" fontId="2" fillId="0" borderId="76" xfId="5" applyNumberFormat="1" applyFont="1" applyBorder="1" applyAlignment="1">
      <alignment horizontal="center" vertical="center"/>
    </xf>
    <xf numFmtId="176" fontId="2" fillId="0" borderId="81" xfId="5" applyNumberFormat="1" applyFont="1" applyBorder="1" applyAlignment="1">
      <alignment horizontal="center" vertical="center"/>
    </xf>
    <xf numFmtId="176" fontId="2" fillId="0" borderId="111" xfId="5" applyNumberFormat="1" applyFont="1" applyBorder="1" applyAlignment="1">
      <alignment horizontal="center" vertical="center"/>
    </xf>
    <xf numFmtId="176" fontId="2" fillId="0" borderId="112" xfId="5" applyNumberFormat="1" applyFont="1" applyBorder="1" applyAlignment="1">
      <alignment horizontal="center" vertical="center"/>
    </xf>
  </cellXfs>
  <cellStyles count="7">
    <cellStyle name="標準" xfId="0" builtinId="0"/>
    <cellStyle name="標準 2" xfId="1" xr:uid="{B5510984-DCA2-4255-9171-25E00D8E9B72}"/>
    <cellStyle name="標準 3" xfId="2" xr:uid="{05C8923E-3B5E-41B2-B718-F4B587BADB3D}"/>
    <cellStyle name="標準 3 2 2" xfId="3" xr:uid="{26B532C3-03C8-4F44-B198-2115898E342C}"/>
    <cellStyle name="標準 3 2 2 2" xfId="4" xr:uid="{82A8B092-C018-410D-AE52-0827A0368778}"/>
    <cellStyle name="標準 3 3 2" xfId="5" xr:uid="{6C2268FE-0C75-4132-945A-10CC0113D4FE}"/>
    <cellStyle name="標準 4" xfId="6" xr:uid="{BD9A8823-A1C8-4D10-965A-25731F6C9ED3}"/>
  </cellStyles>
  <dxfs count="48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36D5637-F503-4093-04E3-782A525294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94594" name="Line 1">
          <a:extLst>
            <a:ext uri="{FF2B5EF4-FFF2-40B4-BE49-F238E27FC236}">
              <a16:creationId xmlns:a16="http://schemas.microsoft.com/office/drawing/2014/main" id="{41F3FA48-E222-F1DC-C915-296B8EB950FA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D56280E-BA0E-53A6-0D11-1BCD3E6870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96642" name="Line 1">
          <a:extLst>
            <a:ext uri="{FF2B5EF4-FFF2-40B4-BE49-F238E27FC236}">
              <a16:creationId xmlns:a16="http://schemas.microsoft.com/office/drawing/2014/main" id="{15CC70DF-DD62-D772-3BD5-0222301E376D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6B7DB50-37E1-AA24-7738-B73263241C4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2465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98690" name="Line 1">
          <a:extLst>
            <a:ext uri="{FF2B5EF4-FFF2-40B4-BE49-F238E27FC236}">
              <a16:creationId xmlns:a16="http://schemas.microsoft.com/office/drawing/2014/main" id="{08905649-F875-7044-0955-6AC7A6A54D85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4D17556-6E8E-4D68-8184-8C0E9B34041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00738" name="Line 1">
          <a:extLst>
            <a:ext uri="{FF2B5EF4-FFF2-40B4-BE49-F238E27FC236}">
              <a16:creationId xmlns:a16="http://schemas.microsoft.com/office/drawing/2014/main" id="{2C109123-97DB-74D6-CCD0-D3AA3ACA5382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F76D07A-C987-68D2-2FDE-9572EE8F56B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02786" name="Line 1">
          <a:extLst>
            <a:ext uri="{FF2B5EF4-FFF2-40B4-BE49-F238E27FC236}">
              <a16:creationId xmlns:a16="http://schemas.microsoft.com/office/drawing/2014/main" id="{20617D94-ABDD-FB82-F18C-77EDB1D93704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195D370-AB21-8364-0C84-796DFFBC390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86402" name="Line 1">
          <a:extLst>
            <a:ext uri="{FF2B5EF4-FFF2-40B4-BE49-F238E27FC236}">
              <a16:creationId xmlns:a16="http://schemas.microsoft.com/office/drawing/2014/main" id="{8BEC29BE-015D-C53E-C94C-644A021EC54F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04834" name="Line 1">
          <a:extLst>
            <a:ext uri="{FF2B5EF4-FFF2-40B4-BE49-F238E27FC236}">
              <a16:creationId xmlns:a16="http://schemas.microsoft.com/office/drawing/2014/main" id="{5A104BD8-F45A-DD04-ED81-E1D44F0D2B85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142882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950DB0AB-01F5-6DAE-C9E0-C615196ADDB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418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06882" name="Line 1">
          <a:extLst>
            <a:ext uri="{FF2B5EF4-FFF2-40B4-BE49-F238E27FC236}">
              <a16:creationId xmlns:a16="http://schemas.microsoft.com/office/drawing/2014/main" id="{9573C6BA-CAB3-29AE-20CB-E240186A5199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154305</xdr:rowOff>
    </xdr:from>
    <xdr:to>
      <xdr:col>28</xdr:col>
      <xdr:colOff>171457</xdr:colOff>
      <xdr:row>2</xdr:row>
      <xdr:rowOff>56909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317D34A7-3FB7-D0C8-E90F-8F07E50736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54305"/>
          <a:ext cx="6762757" cy="41695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47625</xdr:colOff>
      <xdr:row>171</xdr:row>
      <xdr:rowOff>95250</xdr:rowOff>
    </xdr:from>
    <xdr:to>
      <xdr:col>41</xdr:col>
      <xdr:colOff>352425</xdr:colOff>
      <xdr:row>174</xdr:row>
      <xdr:rowOff>161925</xdr:rowOff>
    </xdr:to>
    <xdr:sp macro="" textlink="">
      <xdr:nvSpPr>
        <xdr:cNvPr id="508930" name="Line 1">
          <a:extLst>
            <a:ext uri="{FF2B5EF4-FFF2-40B4-BE49-F238E27FC236}">
              <a16:creationId xmlns:a16="http://schemas.microsoft.com/office/drawing/2014/main" id="{63692CEF-03B0-4576-037B-04DFBCE2C435}"/>
            </a:ext>
          </a:extLst>
        </xdr:cNvPr>
        <xdr:cNvSpPr>
          <a:spLocks noChangeShapeType="1"/>
        </xdr:cNvSpPr>
      </xdr:nvSpPr>
      <xdr:spPr bwMode="auto">
        <a:xfrm flipV="1">
          <a:off x="22450425" y="34690050"/>
          <a:ext cx="154305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144780</xdr:rowOff>
    </xdr:from>
    <xdr:to>
      <xdr:col>28</xdr:col>
      <xdr:colOff>161284</xdr:colOff>
      <xdr:row>2</xdr:row>
      <xdr:rowOff>60973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3D6B91B-C8F0-8CA8-1D6B-6BE494C4299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44780"/>
          <a:ext cx="6733534" cy="43054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47625</xdr:colOff>
      <xdr:row>171</xdr:row>
      <xdr:rowOff>95250</xdr:rowOff>
    </xdr:from>
    <xdr:to>
      <xdr:col>41</xdr:col>
      <xdr:colOff>333375</xdr:colOff>
      <xdr:row>174</xdr:row>
      <xdr:rowOff>161925</xdr:rowOff>
    </xdr:to>
    <xdr:sp macro="" textlink="">
      <xdr:nvSpPr>
        <xdr:cNvPr id="510978" name="Line 1">
          <a:extLst>
            <a:ext uri="{FF2B5EF4-FFF2-40B4-BE49-F238E27FC236}">
              <a16:creationId xmlns:a16="http://schemas.microsoft.com/office/drawing/2014/main" id="{918BF30F-8BFF-8F46-7A42-7F4122290E62}"/>
            </a:ext>
          </a:extLst>
        </xdr:cNvPr>
        <xdr:cNvSpPr>
          <a:spLocks noChangeShapeType="1"/>
        </xdr:cNvSpPr>
      </xdr:nvSpPr>
      <xdr:spPr bwMode="auto">
        <a:xfrm flipV="1">
          <a:off x="22450425" y="34690050"/>
          <a:ext cx="15240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1C1BAD09-FED3-E057-2DF1-BCB8DFAE54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13026" name="Line 1">
          <a:extLst>
            <a:ext uri="{FF2B5EF4-FFF2-40B4-BE49-F238E27FC236}">
              <a16:creationId xmlns:a16="http://schemas.microsoft.com/office/drawing/2014/main" id="{73EE47FD-EBA9-D4AF-B7D5-7054EBD30984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142875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F6CDBBD7-42C0-3F95-BD08-8900765D7BA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4175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B55E154-4B4A-2EB1-89E3-D0FA9E3DA3F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33F1C76-261A-532C-DAE9-26258C11428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16098" name="Line 1">
          <a:extLst>
            <a:ext uri="{FF2B5EF4-FFF2-40B4-BE49-F238E27FC236}">
              <a16:creationId xmlns:a16="http://schemas.microsoft.com/office/drawing/2014/main" id="{07296CC0-141E-3F7C-FC37-94820D480353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5A930F85-B018-4A7B-CB1A-934D0482B7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18146" name="Line 1">
          <a:extLst>
            <a:ext uri="{FF2B5EF4-FFF2-40B4-BE49-F238E27FC236}">
              <a16:creationId xmlns:a16="http://schemas.microsoft.com/office/drawing/2014/main" id="{6EFDDC59-70EE-BF66-AB79-B4B18BC7F529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9E743B1-9168-78FB-99B2-9ECA1C17E97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119380</xdr:rowOff>
    </xdr:from>
    <xdr:to>
      <xdr:col>28</xdr:col>
      <xdr:colOff>134627</xdr:colOff>
      <xdr:row>2</xdr:row>
      <xdr:rowOff>41377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2270220-F987-4122-415B-86ED140E4C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19380"/>
          <a:ext cx="672592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21218" name="Line 1">
          <a:extLst>
            <a:ext uri="{FF2B5EF4-FFF2-40B4-BE49-F238E27FC236}">
              <a16:creationId xmlns:a16="http://schemas.microsoft.com/office/drawing/2014/main" id="{9C328E47-4CD7-002B-5247-A7B0E7471FE4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122555</xdr:rowOff>
    </xdr:from>
    <xdr:to>
      <xdr:col>28</xdr:col>
      <xdr:colOff>137773</xdr:colOff>
      <xdr:row>2</xdr:row>
      <xdr:rowOff>40923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635A5BB-AC6C-8018-CB3D-BB06D8B8A9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2555"/>
          <a:ext cx="6710023" cy="43271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28575</xdr:colOff>
      <xdr:row>171</xdr:row>
      <xdr:rowOff>47625</xdr:rowOff>
    </xdr:from>
    <xdr:to>
      <xdr:col>41</xdr:col>
      <xdr:colOff>190500</xdr:colOff>
      <xdr:row>174</xdr:row>
      <xdr:rowOff>85725</xdr:rowOff>
    </xdr:to>
    <xdr:sp macro="" textlink="">
      <xdr:nvSpPr>
        <xdr:cNvPr id="523266" name="Line 1">
          <a:extLst>
            <a:ext uri="{FF2B5EF4-FFF2-40B4-BE49-F238E27FC236}">
              <a16:creationId xmlns:a16="http://schemas.microsoft.com/office/drawing/2014/main" id="{D1AF14A2-26BB-F5AF-3D32-F53FEF9626F1}"/>
            </a:ext>
          </a:extLst>
        </xdr:cNvPr>
        <xdr:cNvSpPr>
          <a:spLocks noChangeShapeType="1"/>
        </xdr:cNvSpPr>
      </xdr:nvSpPr>
      <xdr:spPr bwMode="auto">
        <a:xfrm flipV="1">
          <a:off x="22431375" y="34642425"/>
          <a:ext cx="1400175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123527</xdr:rowOff>
    </xdr:from>
    <xdr:to>
      <xdr:col>28</xdr:col>
      <xdr:colOff>142838</xdr:colOff>
      <xdr:row>2</xdr:row>
      <xdr:rowOff>47402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269F55CD-FD36-36D5-78BD-3317550E0808}"/>
            </a:ext>
          </a:extLst>
        </xdr:cNvPr>
        <xdr:cNvSpPr>
          <a:spLocks noTextEdit="1"/>
        </xdr:cNvSpPr>
      </xdr:nvSpPr>
      <xdr:spPr bwMode="auto">
        <a:xfrm>
          <a:off x="1876425" y="123527"/>
          <a:ext cx="6734138" cy="438225"/>
        </a:xfrm>
        <a:prstGeom prst="rect">
          <a:avLst/>
        </a:prstGeom>
        <a:ln>
          <a:noFill/>
        </a:ln>
      </xdr:spPr>
      <xdr:txBody>
        <a:bodyPr wrap="none" lIns="91440" tIns="45720" rIns="91440" bIns="45720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88450" name="Line 1">
          <a:extLst>
            <a:ext uri="{FF2B5EF4-FFF2-40B4-BE49-F238E27FC236}">
              <a16:creationId xmlns:a16="http://schemas.microsoft.com/office/drawing/2014/main" id="{2EAA47DE-0702-9985-A264-9575E581D345}"/>
            </a:ext>
          </a:extLst>
        </xdr:cNvPr>
        <xdr:cNvSpPr>
          <a:spLocks noChangeShapeType="1"/>
        </xdr:cNvSpPr>
      </xdr:nvSpPr>
      <xdr:spPr bwMode="auto">
        <a:xfrm flipV="1">
          <a:off x="2120265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25314" name="Line 1">
          <a:extLst>
            <a:ext uri="{FF2B5EF4-FFF2-40B4-BE49-F238E27FC236}">
              <a16:creationId xmlns:a16="http://schemas.microsoft.com/office/drawing/2014/main" id="{72356311-6CB4-DBB3-4FBD-ED015F8D7196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E185338-B2C2-6879-FB06-2A2D215FF1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27362" name="Line 1">
          <a:extLst>
            <a:ext uri="{FF2B5EF4-FFF2-40B4-BE49-F238E27FC236}">
              <a16:creationId xmlns:a16="http://schemas.microsoft.com/office/drawing/2014/main" id="{B7F0EF5F-0008-43BC-013F-A5DB74B80277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142882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F326354-7BAD-3CC7-34AB-A0E342684C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418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529410" name="Line 1">
          <a:extLst>
            <a:ext uri="{FF2B5EF4-FFF2-40B4-BE49-F238E27FC236}">
              <a16:creationId xmlns:a16="http://schemas.microsoft.com/office/drawing/2014/main" id="{36B5364C-C115-E0B8-D62D-E20B597F5642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DA6A5CF-81C2-765F-CC25-15BA032585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22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90498" name="Line 1">
          <a:extLst>
            <a:ext uri="{FF2B5EF4-FFF2-40B4-BE49-F238E27FC236}">
              <a16:creationId xmlns:a16="http://schemas.microsoft.com/office/drawing/2014/main" id="{145F3296-04CB-0BAF-8A2A-10437F0432DF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142876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C7C4430-6718-46C0-48E3-DF6A7FEE90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6425" y="125730"/>
          <a:ext cx="6734176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285750</xdr:colOff>
      <xdr:row>174</xdr:row>
      <xdr:rowOff>133350</xdr:rowOff>
    </xdr:to>
    <xdr:sp macro="" textlink="">
      <xdr:nvSpPr>
        <xdr:cNvPr id="492546" name="Line 1">
          <a:extLst>
            <a:ext uri="{FF2B5EF4-FFF2-40B4-BE49-F238E27FC236}">
              <a16:creationId xmlns:a16="http://schemas.microsoft.com/office/drawing/2014/main" id="{E4D2F197-A8DB-D13F-9352-A620D0EA3365}"/>
            </a:ext>
          </a:extLst>
        </xdr:cNvPr>
        <xdr:cNvSpPr>
          <a:spLocks noChangeShapeType="1"/>
        </xdr:cNvSpPr>
      </xdr:nvSpPr>
      <xdr:spPr bwMode="auto">
        <a:xfrm flipV="1">
          <a:off x="22440900" y="34671000"/>
          <a:ext cx="14859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</xdr:colOff>
      <xdr:row>0</xdr:row>
      <xdr:rowOff>138430</xdr:rowOff>
    </xdr:from>
    <xdr:to>
      <xdr:col>28</xdr:col>
      <xdr:colOff>156877</xdr:colOff>
      <xdr:row>2</xdr:row>
      <xdr:rowOff>51090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73A37346-BABD-5A4C-7618-5966A395412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8806" y="138430"/>
          <a:ext cx="6745796" cy="4270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_&#27770;&#31639;/&#20196;&#21644;&#65301;&#24180;&#24230;&#12288;&#27770;&#31639;&#32113;&#35336;/15_&#27770;&#31639;&#12459;&#65293;&#12489;&#65288;&#27770;&#31639;&#29366;&#27841;&#19968;&#35239;&#65289;/&#9733;&#20316;&#26989;/02_&#32113;&#21512;/&#21491;/&#65288;&#32113;&#21512;&#21069;&#65289;&#21508;&#21306;&#27770;&#31639;&#12459;&#65293;&#12489;_&#21491;/02&#12304;&#20013;&#22830;&#21306;&#12305;R5&#27770;&#31639;&#29366;&#27841;&#19968;&#35239;&#34920;(&#26528;)_&#21491;&#65288;&#29305;&#21029;&#2130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2&#12304;&#20013;&#22830;&#21306;&#12305;R5&#27770;&#31639;&#29366;&#27841;&#19968;&#35239;&#34920;(&#26528;)_&#21491;&#65288;&#29305;&#21029;&#2130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4決算_右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5決算_右"/>
      <sheetName val="R4決算_右"/>
      <sheetName val="06taito_元決ver5.xlsx"/>
      <sheetName val="15suginami（R01）.xlsx"/>
      <sheetName val="19itabashi_元決最新.xlsx"/>
    </sheetNames>
    <sheetDataSet>
      <sheetData sheetId="0"/>
      <sheetData sheetId="1">
        <row r="7">
          <cell r="J7">
            <v>10219342</v>
          </cell>
        </row>
        <row r="8">
          <cell r="J8">
            <v>1185023</v>
          </cell>
        </row>
        <row r="9">
          <cell r="J9">
            <v>21451338</v>
          </cell>
        </row>
        <row r="10">
          <cell r="J10">
            <v>1205812</v>
          </cell>
        </row>
        <row r="11">
          <cell r="J11">
            <v>1205812</v>
          </cell>
        </row>
        <row r="12">
          <cell r="J12">
            <v>0</v>
          </cell>
        </row>
        <row r="13">
          <cell r="J13">
            <v>38863436</v>
          </cell>
        </row>
        <row r="14">
          <cell r="J14">
            <v>25655527</v>
          </cell>
        </row>
        <row r="15">
          <cell r="J15">
            <v>877748</v>
          </cell>
        </row>
        <row r="16">
          <cell r="J16">
            <v>9097496</v>
          </cell>
        </row>
        <row r="17">
          <cell r="J17">
            <v>11848973</v>
          </cell>
        </row>
        <row r="18">
          <cell r="J18">
            <v>0</v>
          </cell>
        </row>
        <row r="19">
          <cell r="J19">
            <v>1218080</v>
          </cell>
        </row>
        <row r="20">
          <cell r="J20">
            <v>4564294</v>
          </cell>
        </row>
        <row r="21">
          <cell r="J21">
            <v>0</v>
          </cell>
        </row>
        <row r="22">
          <cell r="J22">
            <v>42697500</v>
          </cell>
        </row>
        <row r="23">
          <cell r="J23">
            <v>214889</v>
          </cell>
        </row>
        <row r="24">
          <cell r="J24">
            <v>42697500</v>
          </cell>
        </row>
        <row r="25">
          <cell r="J25">
            <v>20241305</v>
          </cell>
        </row>
        <row r="26">
          <cell r="J26">
            <v>22456195</v>
          </cell>
        </row>
        <row r="27">
          <cell r="J27">
            <v>0</v>
          </cell>
        </row>
        <row r="28">
          <cell r="J28">
            <v>0</v>
          </cell>
        </row>
        <row r="37">
          <cell r="N37">
            <v>33153400</v>
          </cell>
        </row>
        <row r="38">
          <cell r="N38">
            <v>56918</v>
          </cell>
        </row>
        <row r="39">
          <cell r="N39">
            <v>2419828</v>
          </cell>
        </row>
        <row r="40">
          <cell r="N40">
            <v>0</v>
          </cell>
        </row>
        <row r="41">
          <cell r="N41">
            <v>9362</v>
          </cell>
        </row>
        <row r="42">
          <cell r="N42">
            <v>0</v>
          </cell>
        </row>
        <row r="43">
          <cell r="N43">
            <v>35639508</v>
          </cell>
        </row>
        <row r="50">
          <cell r="N50">
            <v>13513789</v>
          </cell>
        </row>
        <row r="51">
          <cell r="N51">
            <v>13296768</v>
          </cell>
        </row>
        <row r="52">
          <cell r="N52">
            <v>2319765</v>
          </cell>
        </row>
        <row r="53">
          <cell r="N53">
            <v>2285329</v>
          </cell>
        </row>
        <row r="54">
          <cell r="N54">
            <v>9305392</v>
          </cell>
        </row>
        <row r="55">
          <cell r="N55">
            <v>9070960</v>
          </cell>
        </row>
        <row r="56">
          <cell r="N56">
            <v>86063</v>
          </cell>
        </row>
        <row r="57">
          <cell r="N57">
            <v>86063</v>
          </cell>
        </row>
        <row r="58">
          <cell r="N58">
            <v>970559</v>
          </cell>
        </row>
        <row r="59">
          <cell r="N59">
            <v>970559</v>
          </cell>
        </row>
        <row r="60">
          <cell r="N60">
            <v>408659</v>
          </cell>
        </row>
        <row r="61">
          <cell r="N61">
            <v>408659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3148-F4F2-4C48-8FA1-8CC8DEBD6B3B}">
  <sheetPr>
    <pageSetUpPr fitToPage="1"/>
  </sheetPr>
  <dimension ref="A1:AN58"/>
  <sheetViews>
    <sheetView tabSelected="1"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0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66680</v>
      </c>
      <c r="F5" s="388"/>
      <c r="G5" s="388"/>
      <c r="H5" s="388"/>
      <c r="I5" s="14" t="s">
        <v>7</v>
      </c>
      <c r="J5" s="599">
        <v>11.66</v>
      </c>
      <c r="K5" s="600"/>
      <c r="L5" s="600"/>
      <c r="M5" s="600"/>
      <c r="N5" s="15" t="s">
        <v>8</v>
      </c>
      <c r="O5" s="601">
        <v>5719</v>
      </c>
      <c r="P5" s="596"/>
      <c r="Q5" s="596"/>
      <c r="R5" s="596"/>
      <c r="S5" s="596"/>
      <c r="T5" s="596"/>
      <c r="U5" s="14" t="s">
        <v>7</v>
      </c>
      <c r="V5" s="601">
        <v>66680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68856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58406</v>
      </c>
      <c r="F6" s="368"/>
      <c r="G6" s="368"/>
      <c r="H6" s="368"/>
      <c r="I6" s="19" t="s">
        <v>7</v>
      </c>
      <c r="J6" s="590">
        <v>11.66</v>
      </c>
      <c r="K6" s="591"/>
      <c r="L6" s="591"/>
      <c r="M6" s="591"/>
      <c r="N6" s="20" t="s">
        <v>8</v>
      </c>
      <c r="O6" s="592">
        <v>5009</v>
      </c>
      <c r="P6" s="593"/>
      <c r="Q6" s="593"/>
      <c r="R6" s="593"/>
      <c r="S6" s="593"/>
      <c r="T6" s="593"/>
      <c r="U6" s="19" t="s">
        <v>7</v>
      </c>
      <c r="V6" s="592">
        <v>58406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68296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74108521</v>
      </c>
      <c r="H10" s="396"/>
      <c r="I10" s="396"/>
      <c r="J10" s="396"/>
      <c r="K10" s="396"/>
      <c r="L10" s="46"/>
      <c r="M10" s="47"/>
      <c r="N10" s="395">
        <v>68549008</v>
      </c>
      <c r="O10" s="396"/>
      <c r="P10" s="396"/>
      <c r="Q10" s="396"/>
      <c r="R10" s="48"/>
      <c r="S10" s="543">
        <f>IF(N10=0,IF(G10&gt;0,"皆増","－"),IF(G10=0,"皆減",ROUND((G10-N10)/N10*100,1)))</f>
        <v>8.1</v>
      </c>
      <c r="T10" s="544"/>
      <c r="U10" s="581" t="s">
        <v>23</v>
      </c>
      <c r="V10" s="429"/>
      <c r="W10" s="429"/>
      <c r="X10" s="429"/>
      <c r="Y10" s="400"/>
      <c r="Z10" s="395">
        <v>32519476</v>
      </c>
      <c r="AA10" s="396"/>
      <c r="AB10" s="396"/>
      <c r="AC10" s="396"/>
      <c r="AD10" s="49"/>
      <c r="AE10" s="50"/>
      <c r="AF10" s="395">
        <v>30215278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545"/>
      <c r="T11" s="546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71379667</v>
      </c>
      <c r="H12" s="351"/>
      <c r="I12" s="351"/>
      <c r="J12" s="351"/>
      <c r="K12" s="351"/>
      <c r="L12" s="46"/>
      <c r="M12" s="47"/>
      <c r="N12" s="350">
        <v>66236416</v>
      </c>
      <c r="O12" s="351"/>
      <c r="P12" s="351"/>
      <c r="Q12" s="351"/>
      <c r="R12" s="48"/>
      <c r="S12" s="543">
        <f>IF(N12=0,IF(G12&gt;0,"皆増","－"),IF(G12=0,"皆減",ROUND((G12-N12)/N12*100,1)))</f>
        <v>7.8</v>
      </c>
      <c r="T12" s="544"/>
      <c r="U12" s="574" t="s">
        <v>26</v>
      </c>
      <c r="V12" s="380"/>
      <c r="W12" s="380"/>
      <c r="X12" s="380"/>
      <c r="Y12" s="381"/>
      <c r="Z12" s="395">
        <v>27928433</v>
      </c>
      <c r="AA12" s="396"/>
      <c r="AB12" s="396"/>
      <c r="AC12" s="396"/>
      <c r="AD12" s="62"/>
      <c r="AE12" s="63" t="s">
        <v>19</v>
      </c>
      <c r="AF12" s="395">
        <v>25921673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545"/>
      <c r="T13" s="546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2728854</v>
      </c>
      <c r="H14" s="351"/>
      <c r="I14" s="351"/>
      <c r="J14" s="351"/>
      <c r="K14" s="351"/>
      <c r="L14" s="46"/>
      <c r="M14" s="47"/>
      <c r="N14" s="350">
        <v>2312592</v>
      </c>
      <c r="O14" s="351"/>
      <c r="P14" s="351"/>
      <c r="Q14" s="351"/>
      <c r="R14" s="68"/>
      <c r="S14" s="543">
        <f>IF(N14=0,IF(G14&gt;0,"皆増","－"),IF(G14=0,"皆減",ROUND((G14-N14)/N14*100,1)))</f>
        <v>18</v>
      </c>
      <c r="T14" s="544"/>
      <c r="U14" s="574" t="s">
        <v>29</v>
      </c>
      <c r="V14" s="380"/>
      <c r="W14" s="380"/>
      <c r="X14" s="380"/>
      <c r="Y14" s="381"/>
      <c r="Z14" s="395">
        <v>38486440</v>
      </c>
      <c r="AA14" s="396"/>
      <c r="AB14" s="396"/>
      <c r="AC14" s="396"/>
      <c r="AD14" s="69"/>
      <c r="AE14" s="63" t="s">
        <v>19</v>
      </c>
      <c r="AF14" s="395">
        <v>35567322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545"/>
      <c r="T15" s="546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942729</v>
      </c>
      <c r="H16" s="396"/>
      <c r="I16" s="396"/>
      <c r="J16" s="396"/>
      <c r="K16" s="396"/>
      <c r="L16" s="46"/>
      <c r="M16" s="47"/>
      <c r="N16" s="395">
        <v>1201703</v>
      </c>
      <c r="O16" s="396"/>
      <c r="P16" s="396"/>
      <c r="Q16" s="396"/>
      <c r="R16" s="48"/>
      <c r="S16" s="543">
        <f>IF(N16=0,IF(G16&gt;0,"皆増","－"),IF(G16=0,"皆減",ROUND((G16-N16)/N16*100,1)))</f>
        <v>-21.6</v>
      </c>
      <c r="T16" s="544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545"/>
      <c r="T17" s="546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1786125</v>
      </c>
      <c r="H18" s="351"/>
      <c r="I18" s="351"/>
      <c r="J18" s="351"/>
      <c r="K18" s="351"/>
      <c r="L18" s="46"/>
      <c r="M18" s="47"/>
      <c r="N18" s="350">
        <v>1110889</v>
      </c>
      <c r="O18" s="351"/>
      <c r="P18" s="351"/>
      <c r="Q18" s="351"/>
      <c r="R18" s="68"/>
      <c r="S18" s="543">
        <f>IF(N18=0,IF(G18&gt;0,"皆増","－"),IF(G18=0,"皆減",ROUND((G18-N18)/N18*100,1)))</f>
        <v>60.8</v>
      </c>
      <c r="T18" s="544"/>
      <c r="U18" s="574" t="s">
        <v>38</v>
      </c>
      <c r="V18" s="380"/>
      <c r="W18" s="380"/>
      <c r="X18" s="380"/>
      <c r="Y18" s="381"/>
      <c r="Z18" s="559">
        <v>0.84</v>
      </c>
      <c r="AA18" s="560"/>
      <c r="AB18" s="560"/>
      <c r="AC18" s="560"/>
      <c r="AD18" s="74"/>
      <c r="AE18" s="75"/>
      <c r="AF18" s="61"/>
      <c r="AG18" s="560">
        <v>0.87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545"/>
      <c r="T19" s="546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675236</v>
      </c>
      <c r="H20" s="396"/>
      <c r="I20" s="396"/>
      <c r="J20" s="396"/>
      <c r="K20" s="396"/>
      <c r="L20" s="46"/>
      <c r="M20" s="47"/>
      <c r="N20" s="395">
        <v>-362056</v>
      </c>
      <c r="O20" s="396"/>
      <c r="P20" s="396"/>
      <c r="Q20" s="396"/>
      <c r="R20" s="48"/>
      <c r="S20" s="563"/>
      <c r="T20" s="564"/>
      <c r="U20" s="547" t="s">
        <v>41</v>
      </c>
      <c r="V20" s="548"/>
      <c r="W20" s="548"/>
      <c r="X20" s="548"/>
      <c r="Y20" s="549"/>
      <c r="Z20" s="553">
        <v>4.5999999999999996</v>
      </c>
      <c r="AA20" s="554"/>
      <c r="AB20" s="554"/>
      <c r="AC20" s="554"/>
      <c r="AD20" s="45"/>
      <c r="AE20" s="80" t="s">
        <v>20</v>
      </c>
      <c r="AF20" s="34"/>
      <c r="AG20" s="557">
        <v>3.1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565"/>
      <c r="T21" s="566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914172</v>
      </c>
      <c r="H22" s="396"/>
      <c r="I22" s="396"/>
      <c r="J22" s="396"/>
      <c r="K22" s="396"/>
      <c r="L22" s="46"/>
      <c r="M22" s="47"/>
      <c r="N22" s="395">
        <v>880653</v>
      </c>
      <c r="O22" s="396"/>
      <c r="P22" s="396"/>
      <c r="Q22" s="396"/>
      <c r="R22" s="48"/>
      <c r="S22" s="543">
        <f>IF(N22=0,IF(G22&gt;0,"皆増","－"),IF(G22=0,"皆減",ROUND((G22-N22)/N22*100,1)))</f>
        <v>3.8</v>
      </c>
      <c r="T22" s="544"/>
      <c r="U22" s="547" t="s">
        <v>44</v>
      </c>
      <c r="V22" s="548"/>
      <c r="W22" s="548"/>
      <c r="X22" s="548"/>
      <c r="Y22" s="549"/>
      <c r="Z22" s="553">
        <v>72.3</v>
      </c>
      <c r="AA22" s="554"/>
      <c r="AB22" s="554"/>
      <c r="AC22" s="554"/>
      <c r="AD22" s="45"/>
      <c r="AE22" s="80" t="s">
        <v>20</v>
      </c>
      <c r="AF22" s="34"/>
      <c r="AG22" s="557">
        <v>74.2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545"/>
      <c r="T23" s="546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543" t="str">
        <f>IF(N24=0,IF(G24&gt;0,"皆増","－"),IF(G24=0,"皆減",ROUND((G24-N24)/N24*100,1)))</f>
        <v>－</v>
      </c>
      <c r="T24" s="544"/>
      <c r="U24" s="547" t="s">
        <v>47</v>
      </c>
      <c r="V24" s="548"/>
      <c r="W24" s="548"/>
      <c r="X24" s="548"/>
      <c r="Y24" s="549"/>
      <c r="Z24" s="525">
        <v>0</v>
      </c>
      <c r="AA24" s="526"/>
      <c r="AB24" s="526"/>
      <c r="AC24" s="526"/>
      <c r="AD24" s="69"/>
      <c r="AE24" s="63" t="s">
        <v>19</v>
      </c>
      <c r="AF24" s="525">
        <v>0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545"/>
      <c r="T25" s="546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60240</v>
      </c>
      <c r="H26" s="396"/>
      <c r="I26" s="396"/>
      <c r="J26" s="396"/>
      <c r="K26" s="396"/>
      <c r="L26" s="46"/>
      <c r="M26" s="47"/>
      <c r="N26" s="395">
        <v>738571</v>
      </c>
      <c r="O26" s="396"/>
      <c r="P26" s="396"/>
      <c r="Q26" s="396"/>
      <c r="R26" s="48"/>
      <c r="S26" s="543">
        <f>IF(N26=0,IF(G26&gt;0,"皆増","－"),IF(G26=0,"皆減",ROUND((G26-N26)/N26*100,1)))</f>
        <v>-91.8</v>
      </c>
      <c r="T26" s="544"/>
      <c r="U26" s="547" t="s">
        <v>50</v>
      </c>
      <c r="V26" s="548"/>
      <c r="W26" s="548"/>
      <c r="X26" s="548"/>
      <c r="Y26" s="549"/>
      <c r="Z26" s="525">
        <v>30493563</v>
      </c>
      <c r="AA26" s="526"/>
      <c r="AB26" s="526"/>
      <c r="AC26" s="526"/>
      <c r="AD26" s="69"/>
      <c r="AE26" s="63" t="s">
        <v>19</v>
      </c>
      <c r="AF26" s="525">
        <v>29025503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545"/>
      <c r="T27" s="546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1529168</v>
      </c>
      <c r="H28" s="351"/>
      <c r="I28" s="351"/>
      <c r="J28" s="351"/>
      <c r="K28" s="351"/>
      <c r="L28" s="46"/>
      <c r="M28" s="47"/>
      <c r="N28" s="350">
        <v>-219974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60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-1.1000000000000001</v>
      </c>
      <c r="AB34" s="481"/>
      <c r="AC34" s="481"/>
      <c r="AD34" s="497" t="s">
        <v>63</v>
      </c>
      <c r="AE34" s="498"/>
      <c r="AF34" s="45"/>
      <c r="AG34" s="102"/>
      <c r="AH34" s="481">
        <v>-0.9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11.59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60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60</v>
      </c>
      <c r="AB36" s="496"/>
      <c r="AC36" s="496"/>
      <c r="AD36" s="497" t="s">
        <v>63</v>
      </c>
      <c r="AE36" s="498"/>
      <c r="AF36" s="61"/>
      <c r="AG36" s="102"/>
      <c r="AH36" s="481" t="s">
        <v>60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16.59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42220929</v>
      </c>
      <c r="Y43" s="396"/>
      <c r="Z43" s="397"/>
      <c r="AA43" s="395">
        <v>0</v>
      </c>
      <c r="AB43" s="396"/>
      <c r="AC43" s="397"/>
      <c r="AD43" s="413">
        <v>76406064</v>
      </c>
      <c r="AE43" s="414"/>
      <c r="AF43" s="414"/>
      <c r="AG43" s="415"/>
      <c r="AH43" s="395">
        <v>118626993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1092</v>
      </c>
      <c r="F44" s="376"/>
      <c r="G44" s="377"/>
      <c r="H44" s="375">
        <v>285854</v>
      </c>
      <c r="I44" s="376"/>
      <c r="J44" s="376"/>
      <c r="K44" s="377"/>
      <c r="L44" s="375">
        <v>108</v>
      </c>
      <c r="M44" s="376"/>
      <c r="N44" s="377"/>
      <c r="O44" s="375">
        <v>1064</v>
      </c>
      <c r="P44" s="376"/>
      <c r="Q44" s="375">
        <v>284804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90</v>
      </c>
      <c r="F45" s="388"/>
      <c r="G45" s="389"/>
      <c r="H45" s="387">
        <v>263186</v>
      </c>
      <c r="I45" s="388"/>
      <c r="J45" s="388"/>
      <c r="K45" s="389"/>
      <c r="L45" s="387">
        <v>8</v>
      </c>
      <c r="M45" s="388"/>
      <c r="N45" s="389"/>
      <c r="O45" s="387">
        <v>88</v>
      </c>
      <c r="P45" s="388"/>
      <c r="Q45" s="387">
        <v>266938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914172</v>
      </c>
      <c r="Y45" s="396"/>
      <c r="Z45" s="397"/>
      <c r="AA45" s="350">
        <v>0</v>
      </c>
      <c r="AB45" s="351"/>
      <c r="AC45" s="352"/>
      <c r="AD45" s="395">
        <v>5088520</v>
      </c>
      <c r="AE45" s="396"/>
      <c r="AF45" s="396"/>
      <c r="AG45" s="397"/>
      <c r="AH45" s="395">
        <v>6002692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96</v>
      </c>
      <c r="F46" s="351"/>
      <c r="G46" s="352"/>
      <c r="H46" s="350">
        <v>319184</v>
      </c>
      <c r="I46" s="351"/>
      <c r="J46" s="351"/>
      <c r="K46" s="352"/>
      <c r="L46" s="350">
        <v>18</v>
      </c>
      <c r="M46" s="351"/>
      <c r="N46" s="352"/>
      <c r="O46" s="350">
        <v>96</v>
      </c>
      <c r="P46" s="351"/>
      <c r="Q46" s="350">
        <v>314651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60240</v>
      </c>
      <c r="Y47" s="351"/>
      <c r="Z47" s="352"/>
      <c r="AA47" s="350">
        <v>0</v>
      </c>
      <c r="AB47" s="351"/>
      <c r="AC47" s="352"/>
      <c r="AD47" s="350">
        <v>5944133</v>
      </c>
      <c r="AE47" s="351"/>
      <c r="AF47" s="351"/>
      <c r="AG47" s="352"/>
      <c r="AH47" s="350">
        <v>6004373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9</v>
      </c>
      <c r="F48" s="388"/>
      <c r="G48" s="389"/>
      <c r="H48" s="387">
        <v>247988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1197</v>
      </c>
      <c r="F49" s="388"/>
      <c r="G49" s="389"/>
      <c r="H49" s="387">
        <v>288243</v>
      </c>
      <c r="I49" s="388"/>
      <c r="J49" s="388"/>
      <c r="K49" s="389"/>
      <c r="L49" s="387">
        <f>L44+L46+L48</f>
        <v>126</v>
      </c>
      <c r="M49" s="388"/>
      <c r="N49" s="389"/>
      <c r="O49" s="387">
        <v>1160</v>
      </c>
      <c r="P49" s="388"/>
      <c r="Q49" s="387">
        <v>287274</v>
      </c>
      <c r="R49" s="388"/>
      <c r="S49" s="390"/>
      <c r="T49" s="446"/>
      <c r="U49" s="403"/>
      <c r="V49" s="371" t="s">
        <v>94</v>
      </c>
      <c r="W49" s="372"/>
      <c r="X49" s="350">
        <v>8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8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42</v>
      </c>
      <c r="F50" s="351"/>
      <c r="G50" s="352"/>
      <c r="H50" s="350">
        <v>256657</v>
      </c>
      <c r="I50" s="351"/>
      <c r="J50" s="351"/>
      <c r="K50" s="352"/>
      <c r="L50" s="350">
        <v>5</v>
      </c>
      <c r="M50" s="351"/>
      <c r="N50" s="352"/>
      <c r="O50" s="350">
        <v>42</v>
      </c>
      <c r="P50" s="351"/>
      <c r="Q50" s="350">
        <v>266171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43074869</v>
      </c>
      <c r="Y51" s="351"/>
      <c r="Z51" s="352"/>
      <c r="AA51" s="350">
        <f>AA43+AA45-AA47+AA49</f>
        <v>0</v>
      </c>
      <c r="AB51" s="351"/>
      <c r="AC51" s="352"/>
      <c r="AD51" s="356">
        <f>AD43+AD45-AD47+AD49</f>
        <v>75550451</v>
      </c>
      <c r="AE51" s="357"/>
      <c r="AF51" s="357"/>
      <c r="AG51" s="358"/>
      <c r="AH51" s="350">
        <f>AH43+AH45-AH47+AH49</f>
        <v>118625320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1239</v>
      </c>
      <c r="F52" s="368"/>
      <c r="G52" s="369"/>
      <c r="H52" s="367">
        <v>287172</v>
      </c>
      <c r="I52" s="368"/>
      <c r="J52" s="368"/>
      <c r="K52" s="369"/>
      <c r="L52" s="367">
        <f>L49+L50</f>
        <v>131</v>
      </c>
      <c r="M52" s="368"/>
      <c r="N52" s="369"/>
      <c r="O52" s="367">
        <v>1202</v>
      </c>
      <c r="P52" s="368"/>
      <c r="Q52" s="367">
        <v>286537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8615-86A6-484D-BA7C-B378AF9F1717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225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39880328</v>
      </c>
      <c r="E6" s="219">
        <f t="shared" ref="E6:E33" si="0">IF(D6=0,"－",ROUND(D6/$D$33*100,1))</f>
        <v>32.200000000000003</v>
      </c>
      <c r="F6" s="226">
        <v>3.4</v>
      </c>
      <c r="G6" s="760" t="s">
        <v>109</v>
      </c>
      <c r="H6" s="761"/>
      <c r="I6" s="762"/>
      <c r="J6" s="685">
        <v>21940098</v>
      </c>
      <c r="K6" s="687"/>
      <c r="L6" s="227">
        <f t="shared" ref="L6:L29" si="1">IF(J6=0,"－",ROUND(J6/$J$29*100,1))</f>
        <v>18.600000000000001</v>
      </c>
      <c r="M6" s="793">
        <v>1.9</v>
      </c>
      <c r="N6" s="794"/>
      <c r="O6" s="156">
        <v>19936630</v>
      </c>
      <c r="P6" s="685">
        <v>19186831</v>
      </c>
      <c r="Q6" s="687"/>
      <c r="R6" s="228">
        <f t="shared" ref="R6:R16" si="2">IF(P6=0,"－",ROUND(P6/$P$25*100,1))</f>
        <v>26.3</v>
      </c>
    </row>
    <row r="7" spans="1:20" ht="23.25" customHeight="1" x14ac:dyDescent="0.15">
      <c r="B7" s="696" t="s">
        <v>110</v>
      </c>
      <c r="C7" s="697"/>
      <c r="D7" s="156">
        <v>291789</v>
      </c>
      <c r="E7" s="230">
        <f t="shared" si="0"/>
        <v>0.2</v>
      </c>
      <c r="F7" s="226">
        <v>0.8</v>
      </c>
      <c r="G7" s="162" t="s">
        <v>111</v>
      </c>
      <c r="H7" s="753" t="s">
        <v>112</v>
      </c>
      <c r="I7" s="753"/>
      <c r="J7" s="649">
        <v>12355637</v>
      </c>
      <c r="K7" s="651"/>
      <c r="L7" s="227">
        <f t="shared" si="1"/>
        <v>10.5</v>
      </c>
      <c r="M7" s="680">
        <v>4.4000000000000004</v>
      </c>
      <c r="N7" s="786"/>
      <c r="O7" s="156">
        <v>11637746</v>
      </c>
      <c r="P7" s="649">
        <v>11626378</v>
      </c>
      <c r="Q7" s="651"/>
      <c r="R7" s="231">
        <f t="shared" si="2"/>
        <v>15.9</v>
      </c>
    </row>
    <row r="8" spans="1:20" ht="23.25" customHeight="1" x14ac:dyDescent="0.15">
      <c r="B8" s="696" t="s">
        <v>113</v>
      </c>
      <c r="C8" s="697"/>
      <c r="D8" s="156">
        <v>152601</v>
      </c>
      <c r="E8" s="230">
        <f t="shared" si="0"/>
        <v>0.1</v>
      </c>
      <c r="F8" s="226">
        <v>18.899999999999999</v>
      </c>
      <c r="G8" s="164"/>
      <c r="H8" s="753" t="s">
        <v>114</v>
      </c>
      <c r="I8" s="753"/>
      <c r="J8" s="649">
        <v>523860</v>
      </c>
      <c r="K8" s="651"/>
      <c r="L8" s="227">
        <f t="shared" si="1"/>
        <v>0.4</v>
      </c>
      <c r="M8" s="680">
        <v>-47.2</v>
      </c>
      <c r="N8" s="786"/>
      <c r="O8" s="156">
        <v>523860</v>
      </c>
      <c r="P8" s="649">
        <v>215119</v>
      </c>
      <c r="Q8" s="651"/>
      <c r="R8" s="231">
        <f t="shared" si="2"/>
        <v>0.3</v>
      </c>
    </row>
    <row r="9" spans="1:20" ht="23.25" customHeight="1" x14ac:dyDescent="0.15">
      <c r="B9" s="696" t="s">
        <v>115</v>
      </c>
      <c r="C9" s="697"/>
      <c r="D9" s="156">
        <v>813382</v>
      </c>
      <c r="E9" s="230">
        <f>IF(D9=0,"－",ROUND(D9/$D$33*100,1))</f>
        <v>0.7</v>
      </c>
      <c r="F9" s="232">
        <v>18.8</v>
      </c>
      <c r="G9" s="735" t="s">
        <v>116</v>
      </c>
      <c r="H9" s="736"/>
      <c r="I9" s="719"/>
      <c r="J9" s="649">
        <v>28133056</v>
      </c>
      <c r="K9" s="651"/>
      <c r="L9" s="227">
        <f t="shared" si="1"/>
        <v>23.8</v>
      </c>
      <c r="M9" s="680">
        <v>5.3</v>
      </c>
      <c r="N9" s="786"/>
      <c r="O9" s="156">
        <v>12515172</v>
      </c>
      <c r="P9" s="649">
        <v>9854650</v>
      </c>
      <c r="Q9" s="651"/>
      <c r="R9" s="231">
        <f t="shared" si="2"/>
        <v>13.5</v>
      </c>
    </row>
    <row r="10" spans="1:20" ht="23.25" customHeight="1" x14ac:dyDescent="0.15">
      <c r="B10" s="696" t="s">
        <v>117</v>
      </c>
      <c r="C10" s="697"/>
      <c r="D10" s="156">
        <v>877368</v>
      </c>
      <c r="E10" s="230">
        <f t="shared" si="0"/>
        <v>0.7</v>
      </c>
      <c r="F10" s="232">
        <v>66.099999999999994</v>
      </c>
      <c r="G10" s="735" t="s">
        <v>118</v>
      </c>
      <c r="H10" s="736"/>
      <c r="I10" s="719"/>
      <c r="J10" s="649">
        <v>628006</v>
      </c>
      <c r="K10" s="651"/>
      <c r="L10" s="227">
        <f t="shared" si="1"/>
        <v>0.5</v>
      </c>
      <c r="M10" s="680">
        <v>7.9</v>
      </c>
      <c r="N10" s="786"/>
      <c r="O10" s="156">
        <v>628006</v>
      </c>
      <c r="P10" s="649">
        <v>628006</v>
      </c>
      <c r="Q10" s="651"/>
      <c r="R10" s="231">
        <f t="shared" si="2"/>
        <v>0.9</v>
      </c>
    </row>
    <row r="11" spans="1:20" ht="23.25" customHeight="1" x14ac:dyDescent="0.15">
      <c r="B11" s="696" t="s">
        <v>119</v>
      </c>
      <c r="C11" s="697"/>
      <c r="D11" s="156">
        <v>6798606</v>
      </c>
      <c r="E11" s="230">
        <f t="shared" si="0"/>
        <v>5.5</v>
      </c>
      <c r="F11" s="232">
        <v>-1.9</v>
      </c>
      <c r="G11" s="750" t="s">
        <v>120</v>
      </c>
      <c r="H11" s="752" t="s">
        <v>121</v>
      </c>
      <c r="I11" s="719"/>
      <c r="J11" s="649">
        <v>627993</v>
      </c>
      <c r="K11" s="651"/>
      <c r="L11" s="227">
        <f t="shared" si="1"/>
        <v>0.5</v>
      </c>
      <c r="M11" s="680">
        <v>7.8</v>
      </c>
      <c r="N11" s="786"/>
      <c r="O11" s="156">
        <v>627993</v>
      </c>
      <c r="P11" s="649">
        <v>627993</v>
      </c>
      <c r="Q11" s="651"/>
      <c r="R11" s="231">
        <f t="shared" si="2"/>
        <v>0.9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13</v>
      </c>
      <c r="K12" s="651"/>
      <c r="L12" s="227">
        <f t="shared" si="1"/>
        <v>0</v>
      </c>
      <c r="M12" s="680">
        <v>225</v>
      </c>
      <c r="N12" s="786"/>
      <c r="O12" s="156">
        <v>13</v>
      </c>
      <c r="P12" s="649">
        <v>13</v>
      </c>
      <c r="Q12" s="651"/>
      <c r="R12" s="231">
        <f t="shared" si="2"/>
        <v>0</v>
      </c>
    </row>
    <row r="13" spans="1:20" ht="23.25" customHeight="1" x14ac:dyDescent="0.15">
      <c r="B13" s="696" t="s">
        <v>126</v>
      </c>
      <c r="C13" s="697"/>
      <c r="D13" s="156">
        <v>2108</v>
      </c>
      <c r="E13" s="234">
        <f t="shared" si="0"/>
        <v>0</v>
      </c>
      <c r="F13" s="232">
        <v>16115.4</v>
      </c>
      <c r="G13" s="735" t="s">
        <v>127</v>
      </c>
      <c r="H13" s="736"/>
      <c r="I13" s="719"/>
      <c r="J13" s="649">
        <f>J6+J9+J10</f>
        <v>50701160</v>
      </c>
      <c r="K13" s="651"/>
      <c r="L13" s="227">
        <f t="shared" si="1"/>
        <v>43</v>
      </c>
      <c r="M13" s="680">
        <v>3.8</v>
      </c>
      <c r="N13" s="786"/>
      <c r="O13" s="168">
        <f>O6+O9+O10</f>
        <v>33079808</v>
      </c>
      <c r="P13" s="649">
        <f>P6+P9+P10</f>
        <v>29669487</v>
      </c>
      <c r="Q13" s="651"/>
      <c r="R13" s="231">
        <f t="shared" si="2"/>
        <v>40.700000000000003</v>
      </c>
    </row>
    <row r="14" spans="1:20" ht="23.25" customHeight="1" x14ac:dyDescent="0.15">
      <c r="B14" s="696" t="s">
        <v>128</v>
      </c>
      <c r="C14" s="697"/>
      <c r="D14" s="156">
        <v>78880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27926086</v>
      </c>
      <c r="K14" s="651"/>
      <c r="L14" s="227">
        <f t="shared" si="1"/>
        <v>23.7</v>
      </c>
      <c r="M14" s="680">
        <v>-8.4</v>
      </c>
      <c r="N14" s="786"/>
      <c r="O14" s="156">
        <v>24054220</v>
      </c>
      <c r="P14" s="649">
        <v>20857718</v>
      </c>
      <c r="Q14" s="651"/>
      <c r="R14" s="235">
        <f t="shared" si="2"/>
        <v>28.6</v>
      </c>
    </row>
    <row r="15" spans="1:20" ht="23.25" customHeight="1" x14ac:dyDescent="0.15">
      <c r="B15" s="792" t="s">
        <v>130</v>
      </c>
      <c r="C15" s="737"/>
      <c r="D15" s="156">
        <v>72081</v>
      </c>
      <c r="E15" s="233">
        <f t="shared" si="0"/>
        <v>0.1</v>
      </c>
      <c r="F15" s="232">
        <v>-10.9</v>
      </c>
      <c r="G15" s="735" t="s">
        <v>131</v>
      </c>
      <c r="H15" s="736"/>
      <c r="I15" s="719"/>
      <c r="J15" s="649">
        <v>444812</v>
      </c>
      <c r="K15" s="651"/>
      <c r="L15" s="227">
        <f t="shared" si="1"/>
        <v>0.4</v>
      </c>
      <c r="M15" s="680">
        <v>15.7</v>
      </c>
      <c r="N15" s="786"/>
      <c r="O15" s="156">
        <v>337198</v>
      </c>
      <c r="P15" s="649">
        <v>337198</v>
      </c>
      <c r="Q15" s="651"/>
      <c r="R15" s="231">
        <f t="shared" si="2"/>
        <v>0.5</v>
      </c>
    </row>
    <row r="16" spans="1:20" ht="23.25" customHeight="1" x14ac:dyDescent="0.15">
      <c r="B16" s="696" t="s">
        <v>132</v>
      </c>
      <c r="C16" s="737"/>
      <c r="D16" s="156">
        <v>25237026</v>
      </c>
      <c r="E16" s="230">
        <f t="shared" si="0"/>
        <v>20.399999999999999</v>
      </c>
      <c r="F16" s="232">
        <v>-8.9</v>
      </c>
      <c r="G16" s="735" t="s">
        <v>133</v>
      </c>
      <c r="H16" s="736"/>
      <c r="I16" s="719"/>
      <c r="J16" s="649">
        <v>12592533</v>
      </c>
      <c r="K16" s="651"/>
      <c r="L16" s="227">
        <f t="shared" si="1"/>
        <v>10.7</v>
      </c>
      <c r="M16" s="680">
        <v>-13.5</v>
      </c>
      <c r="N16" s="786"/>
      <c r="O16" s="156">
        <v>9227822</v>
      </c>
      <c r="P16" s="649">
        <v>4099829</v>
      </c>
      <c r="Q16" s="651"/>
      <c r="R16" s="231">
        <f t="shared" si="2"/>
        <v>5.6</v>
      </c>
    </row>
    <row r="17" spans="1:21" ht="23.25" customHeight="1" x14ac:dyDescent="0.15">
      <c r="B17" s="738" t="s">
        <v>120</v>
      </c>
      <c r="C17" s="171" t="s">
        <v>134</v>
      </c>
      <c r="D17" s="156">
        <v>22529756</v>
      </c>
      <c r="E17" s="230">
        <f t="shared" si="0"/>
        <v>18.2</v>
      </c>
      <c r="F17" s="232">
        <v>-5.0999999999999996</v>
      </c>
      <c r="G17" s="735" t="s">
        <v>42</v>
      </c>
      <c r="H17" s="736"/>
      <c r="I17" s="719"/>
      <c r="J17" s="649">
        <v>3825470</v>
      </c>
      <c r="K17" s="651"/>
      <c r="L17" s="227">
        <f t="shared" si="1"/>
        <v>3.2</v>
      </c>
      <c r="M17" s="680">
        <v>-69.3</v>
      </c>
      <c r="N17" s="786"/>
      <c r="O17" s="156">
        <v>3699480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2707270</v>
      </c>
      <c r="E18" s="230">
        <f t="shared" si="0"/>
        <v>2.2000000000000002</v>
      </c>
      <c r="F18" s="232">
        <v>-31.9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17298</v>
      </c>
      <c r="E19" s="230">
        <f t="shared" si="0"/>
        <v>0</v>
      </c>
      <c r="F19" s="232">
        <v>-5.0999999999999996</v>
      </c>
      <c r="G19" s="735" t="s">
        <v>138</v>
      </c>
      <c r="H19" s="736"/>
      <c r="I19" s="719"/>
      <c r="J19" s="649">
        <v>1600</v>
      </c>
      <c r="K19" s="651"/>
      <c r="L19" s="227">
        <f t="shared" si="1"/>
        <v>0</v>
      </c>
      <c r="M19" s="680">
        <v>100</v>
      </c>
      <c r="N19" s="786"/>
      <c r="O19" s="156">
        <v>1600</v>
      </c>
      <c r="P19" s="649">
        <v>1600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74221467</v>
      </c>
      <c r="E20" s="230">
        <f t="shared" si="0"/>
        <v>59.9</v>
      </c>
      <c r="F20" s="232">
        <v>-1.1000000000000001</v>
      </c>
      <c r="G20" s="735" t="s">
        <v>141</v>
      </c>
      <c r="H20" s="736"/>
      <c r="I20" s="719"/>
      <c r="J20" s="649">
        <v>9879693</v>
      </c>
      <c r="K20" s="651"/>
      <c r="L20" s="227">
        <f t="shared" si="1"/>
        <v>8.4</v>
      </c>
      <c r="M20" s="680">
        <v>23.4</v>
      </c>
      <c r="N20" s="786"/>
      <c r="O20" s="156">
        <v>6749290</v>
      </c>
      <c r="P20" s="649">
        <v>5316942</v>
      </c>
      <c r="Q20" s="651"/>
      <c r="R20" s="231">
        <f>IF(P20=0,"－",ROUND(P20/$P$25*100,1))</f>
        <v>7.3</v>
      </c>
    </row>
    <row r="21" spans="1:21" ht="23.25" customHeight="1" x14ac:dyDescent="0.15">
      <c r="B21" s="696" t="s">
        <v>142</v>
      </c>
      <c r="C21" s="697"/>
      <c r="D21" s="156">
        <v>1154753</v>
      </c>
      <c r="E21" s="233">
        <f t="shared" si="0"/>
        <v>0.9</v>
      </c>
      <c r="F21" s="232">
        <v>-6.9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1982043</v>
      </c>
      <c r="E22" s="230">
        <f t="shared" si="0"/>
        <v>1.6</v>
      </c>
      <c r="F22" s="226">
        <v>2.2000000000000002</v>
      </c>
      <c r="G22" s="733" t="s">
        <v>145</v>
      </c>
      <c r="H22" s="734"/>
      <c r="I22" s="726"/>
      <c r="J22" s="650">
        <f>J24+J27+J28</f>
        <v>12609822</v>
      </c>
      <c r="K22" s="651"/>
      <c r="L22" s="227">
        <f t="shared" si="1"/>
        <v>10.7</v>
      </c>
      <c r="M22" s="680">
        <v>-27</v>
      </c>
      <c r="N22" s="786"/>
      <c r="O22" s="172">
        <f>O24+O27+O28</f>
        <v>4751194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444613</v>
      </c>
      <c r="E23" s="230">
        <f t="shared" si="0"/>
        <v>0.4</v>
      </c>
      <c r="F23" s="226">
        <v>1.5</v>
      </c>
      <c r="G23" s="176"/>
      <c r="H23" s="725" t="s">
        <v>148</v>
      </c>
      <c r="I23" s="726"/>
      <c r="J23" s="649">
        <v>323562</v>
      </c>
      <c r="K23" s="651"/>
      <c r="L23" s="227">
        <f t="shared" si="1"/>
        <v>0.3</v>
      </c>
      <c r="M23" s="680">
        <v>-1.3</v>
      </c>
      <c r="N23" s="786"/>
      <c r="O23" s="156">
        <v>323162</v>
      </c>
      <c r="P23" s="830">
        <v>60282774</v>
      </c>
      <c r="Q23" s="831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14383108</v>
      </c>
      <c r="E24" s="230">
        <f t="shared" si="0"/>
        <v>11.6</v>
      </c>
      <c r="F24" s="232">
        <v>-31.3</v>
      </c>
      <c r="G24" s="727" t="s">
        <v>150</v>
      </c>
      <c r="H24" s="725" t="s">
        <v>151</v>
      </c>
      <c r="I24" s="726"/>
      <c r="J24" s="649">
        <v>12609822</v>
      </c>
      <c r="K24" s="651"/>
      <c r="L24" s="227">
        <f t="shared" si="1"/>
        <v>10.7</v>
      </c>
      <c r="M24" s="680">
        <v>-27</v>
      </c>
      <c r="N24" s="786"/>
      <c r="O24" s="156">
        <v>4751194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13209427</v>
      </c>
      <c r="E25" s="230">
        <f t="shared" si="0"/>
        <v>10.7</v>
      </c>
      <c r="F25" s="232">
        <v>16.5</v>
      </c>
      <c r="G25" s="727"/>
      <c r="H25" s="723" t="s">
        <v>120</v>
      </c>
      <c r="I25" s="144" t="s">
        <v>154</v>
      </c>
      <c r="J25" s="649">
        <v>1098807</v>
      </c>
      <c r="K25" s="651"/>
      <c r="L25" s="227">
        <f t="shared" si="1"/>
        <v>0.9</v>
      </c>
      <c r="M25" s="680">
        <v>-7.2</v>
      </c>
      <c r="N25" s="786"/>
      <c r="O25" s="156">
        <v>253055</v>
      </c>
      <c r="P25" s="830">
        <v>72911539</v>
      </c>
      <c r="Q25" s="831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339371</v>
      </c>
      <c r="E26" s="230">
        <f t="shared" si="0"/>
        <v>0.3</v>
      </c>
      <c r="F26" s="232">
        <v>21.7</v>
      </c>
      <c r="G26" s="727"/>
      <c r="H26" s="724"/>
      <c r="I26" s="144" t="s">
        <v>156</v>
      </c>
      <c r="J26" s="649">
        <v>11511015</v>
      </c>
      <c r="K26" s="651"/>
      <c r="L26" s="227">
        <f t="shared" si="1"/>
        <v>9.8000000000000007</v>
      </c>
      <c r="M26" s="680">
        <v>-28.4</v>
      </c>
      <c r="N26" s="786"/>
      <c r="O26" s="156">
        <v>4498139</v>
      </c>
      <c r="R26" s="180"/>
    </row>
    <row r="27" spans="1:21" ht="23.25" customHeight="1" x14ac:dyDescent="0.15">
      <c r="B27" s="696" t="s">
        <v>157</v>
      </c>
      <c r="C27" s="697"/>
      <c r="D27" s="156">
        <v>237862</v>
      </c>
      <c r="E27" s="230">
        <f t="shared" si="0"/>
        <v>0.2</v>
      </c>
      <c r="F27" s="232">
        <v>61.5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7093500</v>
      </c>
      <c r="E28" s="234">
        <f t="shared" si="0"/>
        <v>5.7</v>
      </c>
      <c r="F28" s="232">
        <v>-47.4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5781489</v>
      </c>
      <c r="E29" s="230">
        <f t="shared" si="0"/>
        <v>4.7</v>
      </c>
      <c r="F29" s="232">
        <v>-32</v>
      </c>
      <c r="G29" s="698" t="s">
        <v>162</v>
      </c>
      <c r="H29" s="659"/>
      <c r="I29" s="618"/>
      <c r="J29" s="649">
        <f>SUM(J13:K22)</f>
        <v>117981176</v>
      </c>
      <c r="K29" s="651"/>
      <c r="L29" s="242">
        <f t="shared" si="1"/>
        <v>100</v>
      </c>
      <c r="M29" s="680">
        <v>-10.6</v>
      </c>
      <c r="N29" s="786"/>
      <c r="O29" s="182">
        <f>SUM(O13:O22)</f>
        <v>81900612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2031236</v>
      </c>
      <c r="E30" s="230">
        <f t="shared" si="0"/>
        <v>1.6</v>
      </c>
      <c r="F30" s="226">
        <v>0.9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3000000</v>
      </c>
      <c r="E31" s="230">
        <f t="shared" si="0"/>
        <v>2.4</v>
      </c>
      <c r="F31" s="226">
        <v>20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49657402</v>
      </c>
      <c r="E32" s="234">
        <f t="shared" si="0"/>
        <v>40.1</v>
      </c>
      <c r="F32" s="226">
        <v>-20.9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123878869</v>
      </c>
      <c r="E33" s="243">
        <f t="shared" si="0"/>
        <v>100</v>
      </c>
      <c r="F33" s="244">
        <v>-10.1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38699001</v>
      </c>
      <c r="O37" s="651"/>
      <c r="P37" s="206">
        <f t="shared" ref="P37:P43" si="3">IF(N37=0,"－",ROUND(N37/$N$43*100,1))</f>
        <v>97</v>
      </c>
      <c r="Q37" s="680">
        <v>3.4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647749</v>
      </c>
      <c r="E38" s="219">
        <f t="shared" ref="E38:E51" si="4">IF(D38=0,"－",ROUND(D38/$D$51*100,1))</f>
        <v>0.5</v>
      </c>
      <c r="F38" s="251">
        <v>-0.2</v>
      </c>
      <c r="G38" s="685">
        <v>647187</v>
      </c>
      <c r="H38" s="686"/>
      <c r="I38" s="687"/>
      <c r="J38" s="245">
        <f t="shared" ref="J38:J51" si="5">IF(G38=0,"－",ROUND(G38/$G$51*100,1))</f>
        <v>0.8</v>
      </c>
      <c r="K38" s="669" t="s">
        <v>173</v>
      </c>
      <c r="L38" s="670"/>
      <c r="M38" s="655"/>
      <c r="N38" s="649">
        <v>61876</v>
      </c>
      <c r="O38" s="651"/>
      <c r="P38" s="206">
        <f t="shared" si="3"/>
        <v>0.2</v>
      </c>
      <c r="Q38" s="680">
        <v>-1.4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15718736</v>
      </c>
      <c r="E39" s="219">
        <f t="shared" si="4"/>
        <v>13.3</v>
      </c>
      <c r="F39" s="251">
        <v>-33.700000000000003</v>
      </c>
      <c r="G39" s="649">
        <v>13991736</v>
      </c>
      <c r="H39" s="650"/>
      <c r="I39" s="651"/>
      <c r="J39" s="246">
        <f t="shared" si="5"/>
        <v>17.100000000000001</v>
      </c>
      <c r="K39" s="669" t="s">
        <v>175</v>
      </c>
      <c r="L39" s="670"/>
      <c r="M39" s="655"/>
      <c r="N39" s="649">
        <v>1083047</v>
      </c>
      <c r="O39" s="651"/>
      <c r="P39" s="206">
        <f t="shared" si="3"/>
        <v>2.7</v>
      </c>
      <c r="Q39" s="680">
        <v>2.1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58226470</v>
      </c>
      <c r="E40" s="219">
        <f t="shared" si="4"/>
        <v>49.4</v>
      </c>
      <c r="F40" s="251">
        <v>4.8</v>
      </c>
      <c r="G40" s="649">
        <v>34766009</v>
      </c>
      <c r="H40" s="650"/>
      <c r="I40" s="651"/>
      <c r="J40" s="246">
        <f t="shared" si="5"/>
        <v>42.4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10716899</v>
      </c>
      <c r="E41" s="219">
        <f t="shared" si="4"/>
        <v>9.1</v>
      </c>
      <c r="F41" s="251">
        <v>-33</v>
      </c>
      <c r="G41" s="649">
        <v>8017734</v>
      </c>
      <c r="H41" s="650"/>
      <c r="I41" s="651"/>
      <c r="J41" s="246">
        <f t="shared" si="5"/>
        <v>9.8000000000000007</v>
      </c>
      <c r="K41" s="669" t="s">
        <v>180</v>
      </c>
      <c r="L41" s="670"/>
      <c r="M41" s="655"/>
      <c r="N41" s="649">
        <v>36404</v>
      </c>
      <c r="O41" s="651"/>
      <c r="P41" s="206">
        <f t="shared" si="3"/>
        <v>0.1</v>
      </c>
      <c r="Q41" s="680">
        <v>8.6999999999999993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213804</v>
      </c>
      <c r="E42" s="219">
        <f t="shared" si="4"/>
        <v>0.2</v>
      </c>
      <c r="F42" s="251">
        <v>9.6</v>
      </c>
      <c r="G42" s="649">
        <v>200336</v>
      </c>
      <c r="H42" s="650"/>
      <c r="I42" s="651"/>
      <c r="J42" s="246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51" t="s">
        <v>124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39880328</v>
      </c>
      <c r="O43" s="651"/>
      <c r="P43" s="234">
        <f t="shared" si="3"/>
        <v>100</v>
      </c>
      <c r="Q43" s="680">
        <v>3.4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1970508</v>
      </c>
      <c r="E44" s="219">
        <f t="shared" si="4"/>
        <v>1.7</v>
      </c>
      <c r="F44" s="251">
        <v>-24.9</v>
      </c>
      <c r="G44" s="649">
        <v>1933323</v>
      </c>
      <c r="H44" s="650"/>
      <c r="I44" s="651"/>
      <c r="J44" s="246">
        <f t="shared" si="5"/>
        <v>2.4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6581365</v>
      </c>
      <c r="E45" s="219">
        <f t="shared" si="4"/>
        <v>5.6</v>
      </c>
      <c r="F45" s="251">
        <v>15.8</v>
      </c>
      <c r="G45" s="649">
        <v>5090684</v>
      </c>
      <c r="H45" s="650"/>
      <c r="I45" s="651"/>
      <c r="J45" s="246">
        <f t="shared" si="5"/>
        <v>6.2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1194222</v>
      </c>
      <c r="E46" s="219">
        <f t="shared" si="4"/>
        <v>1</v>
      </c>
      <c r="F46" s="251">
        <v>13.8</v>
      </c>
      <c r="G46" s="649">
        <v>1072158</v>
      </c>
      <c r="H46" s="650"/>
      <c r="I46" s="651"/>
      <c r="J46" s="246">
        <f t="shared" si="5"/>
        <v>1.3</v>
      </c>
      <c r="K46" s="825">
        <v>99.5</v>
      </c>
      <c r="L46" s="826"/>
      <c r="M46" s="827"/>
      <c r="N46" s="828">
        <v>26.4</v>
      </c>
      <c r="O46" s="827"/>
      <c r="P46" s="828">
        <v>98.9</v>
      </c>
      <c r="Q46" s="826"/>
      <c r="R46" s="82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22083386</v>
      </c>
      <c r="E47" s="219">
        <f t="shared" si="4"/>
        <v>18.7</v>
      </c>
      <c r="F47" s="251">
        <v>-15</v>
      </c>
      <c r="G47" s="649">
        <v>15553408</v>
      </c>
      <c r="H47" s="650"/>
      <c r="I47" s="651"/>
      <c r="J47" s="246">
        <f t="shared" si="5"/>
        <v>19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51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628037</v>
      </c>
      <c r="E49" s="219">
        <f t="shared" si="4"/>
        <v>0.5</v>
      </c>
      <c r="F49" s="251">
        <v>7.9</v>
      </c>
      <c r="G49" s="649">
        <v>628037</v>
      </c>
      <c r="H49" s="650"/>
      <c r="I49" s="651"/>
      <c r="J49" s="246">
        <f t="shared" si="5"/>
        <v>0.8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51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20628074</v>
      </c>
      <c r="O50" s="620"/>
      <c r="P50" s="217">
        <v>2.6035686495393451</v>
      </c>
      <c r="Q50" s="619">
        <v>2502240</v>
      </c>
      <c r="R50" s="8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117981176</v>
      </c>
      <c r="E51" s="780">
        <f t="shared" si="4"/>
        <v>100</v>
      </c>
      <c r="F51" s="823">
        <v>-10.6</v>
      </c>
      <c r="G51" s="641">
        <f>SUM(G38:I50)</f>
        <v>81900612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20272813</v>
      </c>
      <c r="O51" s="820"/>
      <c r="P51" s="219">
        <v>3.8332987184999778</v>
      </c>
      <c r="Q51" s="627">
        <v>501216</v>
      </c>
      <c r="R51" s="821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824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4345991</v>
      </c>
      <c r="O52" s="620"/>
      <c r="P52" s="217">
        <v>2.9269101377058737</v>
      </c>
      <c r="Q52" s="619">
        <v>620487</v>
      </c>
      <c r="R52" s="8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27">
        <v>4207047</v>
      </c>
      <c r="O53" s="820"/>
      <c r="P53" s="222">
        <v>2.3846822350324093</v>
      </c>
      <c r="Q53" s="627">
        <v>131632</v>
      </c>
      <c r="R53" s="821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17107540</v>
      </c>
      <c r="O54" s="620"/>
      <c r="P54" s="217">
        <v>1.2677994426924855</v>
      </c>
      <c r="Q54" s="619">
        <v>2925630</v>
      </c>
      <c r="R54" s="8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27">
        <v>16958465</v>
      </c>
      <c r="O55" s="820"/>
      <c r="P55" s="219">
        <v>2.1117550541162933</v>
      </c>
      <c r="Q55" s="627">
        <v>105476</v>
      </c>
      <c r="R55" s="821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2083167</v>
      </c>
      <c r="O56" s="620"/>
      <c r="P56" s="217">
        <v>137.06430266234983</v>
      </c>
      <c r="Q56" s="619">
        <v>2083167</v>
      </c>
      <c r="R56" s="8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27">
        <v>2083167</v>
      </c>
      <c r="O57" s="820"/>
      <c r="P57" s="222">
        <v>137.06430266234983</v>
      </c>
      <c r="Q57" s="627">
        <v>0</v>
      </c>
      <c r="R57" s="821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0"/>
      <c r="P58" s="217" t="s">
        <v>124</v>
      </c>
      <c r="Q58" s="619" t="s">
        <v>124</v>
      </c>
      <c r="R58" s="8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27" t="s">
        <v>124</v>
      </c>
      <c r="O59" s="820"/>
      <c r="P59" s="219" t="s">
        <v>124</v>
      </c>
      <c r="Q59" s="627" t="s">
        <v>124</v>
      </c>
      <c r="R59" s="821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818" t="s">
        <v>124</v>
      </c>
      <c r="R61" s="819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39" priority="2" stopIfTrue="1">
      <formula>"IF(AND(D6=0,F6=0,【参考】24右!F6=0））"</formula>
    </cfRule>
  </conditionalFormatting>
  <conditionalFormatting sqref="M6:N29">
    <cfRule type="expression" dxfId="38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38C8-82B7-4BB0-92B1-C720128D037A}">
  <sheetPr>
    <pageSetUpPr fitToPage="1"/>
  </sheetPr>
  <dimension ref="A1:AN58"/>
  <sheetViews>
    <sheetView view="pageBreakPreview" zoomScale="90" zoomScaleNormal="75" zoomScaleSheetLayoutView="9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226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211444</v>
      </c>
      <c r="F5" s="388"/>
      <c r="G5" s="388"/>
      <c r="H5" s="388"/>
      <c r="I5" s="14" t="s">
        <v>7</v>
      </c>
      <c r="J5" s="599">
        <v>10.11</v>
      </c>
      <c r="K5" s="600"/>
      <c r="L5" s="600"/>
      <c r="M5" s="600"/>
      <c r="N5" s="15" t="s">
        <v>8</v>
      </c>
      <c r="O5" s="601">
        <v>20914</v>
      </c>
      <c r="P5" s="596"/>
      <c r="Q5" s="596"/>
      <c r="R5" s="596"/>
      <c r="S5" s="596"/>
      <c r="T5" s="596"/>
      <c r="U5" s="14" t="s">
        <v>7</v>
      </c>
      <c r="V5" s="601">
        <v>211444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213486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198073</v>
      </c>
      <c r="F6" s="368"/>
      <c r="G6" s="368"/>
      <c r="H6" s="368"/>
      <c r="I6" s="19" t="s">
        <v>7</v>
      </c>
      <c r="J6" s="590">
        <v>10.11</v>
      </c>
      <c r="K6" s="591"/>
      <c r="L6" s="591"/>
      <c r="M6" s="591"/>
      <c r="N6" s="20" t="s">
        <v>8</v>
      </c>
      <c r="O6" s="592">
        <v>19592</v>
      </c>
      <c r="P6" s="593"/>
      <c r="Q6" s="593"/>
      <c r="R6" s="593"/>
      <c r="S6" s="593"/>
      <c r="T6" s="593"/>
      <c r="U6" s="19" t="s">
        <v>7</v>
      </c>
      <c r="V6" s="592">
        <v>198073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208824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123378380</v>
      </c>
      <c r="H10" s="396">
        <v>123378380</v>
      </c>
      <c r="I10" s="396">
        <v>123378380</v>
      </c>
      <c r="J10" s="396">
        <v>123378380</v>
      </c>
      <c r="K10" s="396">
        <v>123378380</v>
      </c>
      <c r="L10" s="46"/>
      <c r="M10" s="47"/>
      <c r="N10" s="395">
        <v>124386234</v>
      </c>
      <c r="O10" s="396"/>
      <c r="P10" s="396"/>
      <c r="Q10" s="396"/>
      <c r="R10" s="48"/>
      <c r="S10" s="772">
        <f>IF(N10=0,IF(G10&gt;0,"皆増","－"),IF(G10=0,"皆減",ROUND((G10-N10)/N10*100,1)))</f>
        <v>-0.8</v>
      </c>
      <c r="T10" s="773"/>
      <c r="U10" s="581" t="s">
        <v>23</v>
      </c>
      <c r="V10" s="429"/>
      <c r="W10" s="429"/>
      <c r="X10" s="429"/>
      <c r="Y10" s="400"/>
      <c r="Z10" s="395">
        <v>57909417</v>
      </c>
      <c r="AA10" s="396">
        <v>57909417</v>
      </c>
      <c r="AB10" s="396">
        <v>57909417</v>
      </c>
      <c r="AC10" s="396">
        <v>57909417</v>
      </c>
      <c r="AD10" s="49"/>
      <c r="AE10" s="50"/>
      <c r="AF10" s="395">
        <v>54202707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>
        <v>123378380</v>
      </c>
      <c r="H11" s="376">
        <v>123378380</v>
      </c>
      <c r="I11" s="376">
        <v>123378380</v>
      </c>
      <c r="J11" s="376">
        <v>123378380</v>
      </c>
      <c r="K11" s="376">
        <v>123378380</v>
      </c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>
        <v>57909417</v>
      </c>
      <c r="AA11" s="376">
        <v>57909417</v>
      </c>
      <c r="AB11" s="376">
        <v>57909417</v>
      </c>
      <c r="AC11" s="376">
        <v>57909417</v>
      </c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115422271</v>
      </c>
      <c r="H12" s="351">
        <v>115422271</v>
      </c>
      <c r="I12" s="351">
        <v>115422271</v>
      </c>
      <c r="J12" s="351">
        <v>115422271</v>
      </c>
      <c r="K12" s="351">
        <v>115422271</v>
      </c>
      <c r="L12" s="46"/>
      <c r="M12" s="47"/>
      <c r="N12" s="350">
        <v>116401427</v>
      </c>
      <c r="O12" s="351"/>
      <c r="P12" s="351"/>
      <c r="Q12" s="351"/>
      <c r="R12" s="48"/>
      <c r="S12" s="772">
        <f>IF(N12=0,IF(G12&gt;0,"皆増","－"),IF(G12=0,"皆減",ROUND((G12-N12)/N12*100,1)))</f>
        <v>-0.8</v>
      </c>
      <c r="T12" s="773"/>
      <c r="U12" s="574" t="s">
        <v>26</v>
      </c>
      <c r="V12" s="380"/>
      <c r="W12" s="380"/>
      <c r="X12" s="380"/>
      <c r="Y12" s="381"/>
      <c r="Z12" s="395">
        <v>28706436</v>
      </c>
      <c r="AA12" s="396">
        <v>28706436</v>
      </c>
      <c r="AB12" s="396">
        <v>28706436</v>
      </c>
      <c r="AC12" s="396">
        <v>28706436</v>
      </c>
      <c r="AD12" s="62"/>
      <c r="AE12" s="63" t="s">
        <v>19</v>
      </c>
      <c r="AF12" s="395">
        <v>26470603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>
        <v>115422271</v>
      </c>
      <c r="H13" s="376">
        <v>115422271</v>
      </c>
      <c r="I13" s="376">
        <v>115422271</v>
      </c>
      <c r="J13" s="376">
        <v>115422271</v>
      </c>
      <c r="K13" s="376">
        <v>115422271</v>
      </c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>
        <v>28706436</v>
      </c>
      <c r="AA13" s="376">
        <v>28706436</v>
      </c>
      <c r="AB13" s="376">
        <v>28706436</v>
      </c>
      <c r="AC13" s="376">
        <v>28706436</v>
      </c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7956109</v>
      </c>
      <c r="H14" s="351"/>
      <c r="I14" s="351"/>
      <c r="J14" s="351"/>
      <c r="K14" s="351"/>
      <c r="L14" s="46"/>
      <c r="M14" s="47"/>
      <c r="N14" s="350">
        <f>N10-N12</f>
        <v>7984807</v>
      </c>
      <c r="O14" s="351"/>
      <c r="P14" s="351"/>
      <c r="Q14" s="351"/>
      <c r="R14" s="68"/>
      <c r="S14" s="772">
        <f>IF(N14=0,IF(G14&gt;0,"皆増","－"),IF(G14=0,"皆減",ROUND((G14-N14)/N14*100,1)))</f>
        <v>-0.4</v>
      </c>
      <c r="T14" s="773"/>
      <c r="U14" s="574" t="s">
        <v>29</v>
      </c>
      <c r="V14" s="380"/>
      <c r="W14" s="380"/>
      <c r="X14" s="380"/>
      <c r="Y14" s="381"/>
      <c r="Z14" s="395">
        <v>62279624</v>
      </c>
      <c r="AA14" s="396">
        <v>62279624</v>
      </c>
      <c r="AB14" s="396">
        <v>62279624</v>
      </c>
      <c r="AC14" s="396">
        <v>62279624</v>
      </c>
      <c r="AD14" s="69"/>
      <c r="AE14" s="63" t="s">
        <v>19</v>
      </c>
      <c r="AF14" s="395">
        <v>58246452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>
        <v>62279624</v>
      </c>
      <c r="AA15" s="376">
        <v>62279624</v>
      </c>
      <c r="AB15" s="376">
        <v>62279624</v>
      </c>
      <c r="AC15" s="376">
        <v>62279624</v>
      </c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652706</v>
      </c>
      <c r="H16" s="396">
        <v>652706</v>
      </c>
      <c r="I16" s="396">
        <v>652706</v>
      </c>
      <c r="J16" s="396">
        <v>652706</v>
      </c>
      <c r="K16" s="396">
        <v>652706</v>
      </c>
      <c r="L16" s="46"/>
      <c r="M16" s="47"/>
      <c r="N16" s="395">
        <v>229887</v>
      </c>
      <c r="O16" s="396"/>
      <c r="P16" s="396"/>
      <c r="Q16" s="396"/>
      <c r="R16" s="48"/>
      <c r="S16" s="772">
        <f>IF(N16=0,IF(G16&gt;0,"皆増","－"),IF(G16=0,"皆減",ROUND((G16-N16)/N16*100,1)))</f>
        <v>183.9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>
        <v>652706</v>
      </c>
      <c r="H17" s="376">
        <v>652706</v>
      </c>
      <c r="I17" s="376">
        <v>652706</v>
      </c>
      <c r="J17" s="376">
        <v>652706</v>
      </c>
      <c r="K17" s="376">
        <v>652706</v>
      </c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7303403</v>
      </c>
      <c r="H18" s="351"/>
      <c r="I18" s="351"/>
      <c r="J18" s="351"/>
      <c r="K18" s="351"/>
      <c r="L18" s="46"/>
      <c r="M18" s="47"/>
      <c r="N18" s="350">
        <f>N14-N16</f>
        <v>7754920</v>
      </c>
      <c r="O18" s="351"/>
      <c r="P18" s="351"/>
      <c r="Q18" s="351"/>
      <c r="R18" s="68"/>
      <c r="S18" s="772">
        <f>IF(N18=0,IF(G18&gt;0,"皆増","－"),IF(G18=0,"皆減",ROUND((G18-N18)/N18*100,1)))</f>
        <v>-5.8</v>
      </c>
      <c r="T18" s="773"/>
      <c r="U18" s="574" t="s">
        <v>38</v>
      </c>
      <c r="V18" s="380"/>
      <c r="W18" s="380"/>
      <c r="X18" s="380"/>
      <c r="Y18" s="381"/>
      <c r="Z18" s="844">
        <v>0.49</v>
      </c>
      <c r="AA18" s="489"/>
      <c r="AB18" s="489"/>
      <c r="AC18" s="489"/>
      <c r="AD18" s="74"/>
      <c r="AE18" s="75"/>
      <c r="AF18" s="61"/>
      <c r="AG18" s="489">
        <v>0.49</v>
      </c>
      <c r="AH18" s="489"/>
      <c r="AI18" s="489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845"/>
      <c r="AA19" s="499"/>
      <c r="AB19" s="499"/>
      <c r="AC19" s="499"/>
      <c r="AD19" s="77"/>
      <c r="AE19" s="78"/>
      <c r="AF19" s="53"/>
      <c r="AG19" s="499"/>
      <c r="AH19" s="499"/>
      <c r="AI19" s="499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-451517</v>
      </c>
      <c r="H20" s="396">
        <v>-451517</v>
      </c>
      <c r="I20" s="396">
        <v>-451517</v>
      </c>
      <c r="J20" s="396">
        <v>-451517</v>
      </c>
      <c r="K20" s="396">
        <v>-451517</v>
      </c>
      <c r="L20" s="46"/>
      <c r="M20" s="47"/>
      <c r="N20" s="395">
        <v>-2591927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840">
        <v>11.7</v>
      </c>
      <c r="AA20" s="481"/>
      <c r="AB20" s="481"/>
      <c r="AC20" s="481"/>
      <c r="AD20" s="45"/>
      <c r="AE20" s="80" t="s">
        <v>20</v>
      </c>
      <c r="AF20" s="34"/>
      <c r="AG20" s="846">
        <v>13.3</v>
      </c>
      <c r="AH20" s="846"/>
      <c r="AI20" s="846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>
        <v>-451517</v>
      </c>
      <c r="H21" s="376">
        <v>-451517</v>
      </c>
      <c r="I21" s="376">
        <v>-451517</v>
      </c>
      <c r="J21" s="376">
        <v>-451517</v>
      </c>
      <c r="K21" s="376">
        <v>-451517</v>
      </c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841"/>
      <c r="AA21" s="501"/>
      <c r="AB21" s="501"/>
      <c r="AC21" s="501"/>
      <c r="AD21" s="82"/>
      <c r="AE21" s="83"/>
      <c r="AF21" s="53"/>
      <c r="AG21" s="847"/>
      <c r="AH21" s="847"/>
      <c r="AI21" s="847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4323368</v>
      </c>
      <c r="H22" s="396">
        <v>4323368</v>
      </c>
      <c r="I22" s="396">
        <v>4323368</v>
      </c>
      <c r="J22" s="396">
        <v>4323368</v>
      </c>
      <c r="K22" s="396">
        <v>4323368</v>
      </c>
      <c r="L22" s="46"/>
      <c r="M22" s="47"/>
      <c r="N22" s="395">
        <v>1058066</v>
      </c>
      <c r="O22" s="396"/>
      <c r="P22" s="396"/>
      <c r="Q22" s="396"/>
      <c r="R22" s="48"/>
      <c r="S22" s="772">
        <f>IF(N22=0,IF(G22&gt;0,"皆増","－"),IF(G22=0,"皆減",ROUND((G22-N22)/N22*100,1)))</f>
        <v>308.60000000000002</v>
      </c>
      <c r="T22" s="773"/>
      <c r="U22" s="547" t="s">
        <v>44</v>
      </c>
      <c r="V22" s="548"/>
      <c r="W22" s="548"/>
      <c r="X22" s="548"/>
      <c r="Y22" s="549"/>
      <c r="Z22" s="840">
        <v>82.7</v>
      </c>
      <c r="AA22" s="481"/>
      <c r="AB22" s="481"/>
      <c r="AC22" s="481"/>
      <c r="AD22" s="45"/>
      <c r="AE22" s="80" t="s">
        <v>20</v>
      </c>
      <c r="AF22" s="34"/>
      <c r="AG22" s="842">
        <v>83.7</v>
      </c>
      <c r="AH22" s="842"/>
      <c r="AI22" s="842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>
        <v>4323368</v>
      </c>
      <c r="H23" s="376">
        <v>4323368</v>
      </c>
      <c r="I23" s="376">
        <v>4323368</v>
      </c>
      <c r="J23" s="376">
        <v>4323368</v>
      </c>
      <c r="K23" s="376">
        <v>4323368</v>
      </c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841"/>
      <c r="AA23" s="501"/>
      <c r="AB23" s="501"/>
      <c r="AC23" s="501"/>
      <c r="AD23" s="54"/>
      <c r="AE23" s="83"/>
      <c r="AF23" s="53"/>
      <c r="AG23" s="843"/>
      <c r="AH23" s="843"/>
      <c r="AI23" s="843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11283522</v>
      </c>
      <c r="AA24" s="526">
        <v>11283522</v>
      </c>
      <c r="AB24" s="526">
        <v>11283522</v>
      </c>
      <c r="AC24" s="526">
        <v>11283522</v>
      </c>
      <c r="AD24" s="69"/>
      <c r="AE24" s="63" t="s">
        <v>19</v>
      </c>
      <c r="AF24" s="525">
        <v>11403658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>
        <v>11283522</v>
      </c>
      <c r="AA25" s="528">
        <v>11283522</v>
      </c>
      <c r="AB25" s="528">
        <v>11283522</v>
      </c>
      <c r="AC25" s="528">
        <v>11283522</v>
      </c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0</v>
      </c>
      <c r="H26" s="396"/>
      <c r="I26" s="396"/>
      <c r="J26" s="396"/>
      <c r="K26" s="396"/>
      <c r="L26" s="46"/>
      <c r="M26" s="47"/>
      <c r="N26" s="395">
        <v>0</v>
      </c>
      <c r="O26" s="396"/>
      <c r="P26" s="396"/>
      <c r="Q26" s="396"/>
      <c r="R26" s="48"/>
      <c r="S26" s="772" t="str">
        <f>IF(N26=0,IF(G26&gt;0,"皆増","－"),IF(G26=0,"皆減",ROUND((G26-N26)/N26*100,1)))</f>
        <v>－</v>
      </c>
      <c r="T26" s="773"/>
      <c r="U26" s="547" t="s">
        <v>50</v>
      </c>
      <c r="V26" s="548"/>
      <c r="W26" s="548"/>
      <c r="X26" s="548"/>
      <c r="Y26" s="549"/>
      <c r="Z26" s="525">
        <v>9722319</v>
      </c>
      <c r="AA26" s="526">
        <v>9722319</v>
      </c>
      <c r="AB26" s="526">
        <v>9722319</v>
      </c>
      <c r="AC26" s="526">
        <v>9722319</v>
      </c>
      <c r="AD26" s="69"/>
      <c r="AE26" s="63" t="s">
        <v>19</v>
      </c>
      <c r="AF26" s="525">
        <v>10092335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>
        <v>9722319</v>
      </c>
      <c r="AA27" s="528">
        <v>9722319</v>
      </c>
      <c r="AB27" s="528">
        <v>9722319</v>
      </c>
      <c r="AC27" s="528">
        <v>9722319</v>
      </c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3871851</v>
      </c>
      <c r="H28" s="351"/>
      <c r="I28" s="351"/>
      <c r="J28" s="351"/>
      <c r="K28" s="351"/>
      <c r="L28" s="46"/>
      <c r="M28" s="47"/>
      <c r="N28" s="350">
        <f>N20+N22+N24-N26</f>
        <v>-1533861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227</v>
      </c>
      <c r="I34" s="489"/>
      <c r="J34" s="489"/>
      <c r="K34" s="489"/>
      <c r="L34" s="98" t="s">
        <v>61</v>
      </c>
      <c r="M34" s="47"/>
      <c r="N34" s="99"/>
      <c r="O34" s="489" t="s">
        <v>227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-2.1</v>
      </c>
      <c r="AB34" s="481"/>
      <c r="AC34" s="481"/>
      <c r="AD34" s="497" t="s">
        <v>63</v>
      </c>
      <c r="AE34" s="498"/>
      <c r="AF34" s="45"/>
      <c r="AG34" s="102"/>
      <c r="AH34" s="481">
        <v>-2.6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227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227</v>
      </c>
      <c r="AB36" s="496"/>
      <c r="AC36" s="496"/>
      <c r="AD36" s="497" t="s">
        <v>63</v>
      </c>
      <c r="AE36" s="498"/>
      <c r="AF36" s="61"/>
      <c r="AG36" s="102"/>
      <c r="AH36" s="481" t="s">
        <v>227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11668749</v>
      </c>
      <c r="Y43" s="396">
        <v>11668749</v>
      </c>
      <c r="Z43" s="397">
        <v>11668749</v>
      </c>
      <c r="AA43" s="395">
        <v>4657623</v>
      </c>
      <c r="AB43" s="396">
        <v>4657623</v>
      </c>
      <c r="AC43" s="397">
        <v>4657623</v>
      </c>
      <c r="AD43" s="413">
        <v>37451512</v>
      </c>
      <c r="AE43" s="414">
        <v>37451512</v>
      </c>
      <c r="AF43" s="414">
        <v>37451512</v>
      </c>
      <c r="AG43" s="415">
        <v>37451512</v>
      </c>
      <c r="AH43" s="395">
        <v>53777884</v>
      </c>
      <c r="AI43" s="396">
        <v>53777884</v>
      </c>
      <c r="AJ43" s="396">
        <v>53777884</v>
      </c>
      <c r="AK43" s="398">
        <v>53777884</v>
      </c>
    </row>
    <row r="44" spans="1:40" ht="39" customHeight="1" x14ac:dyDescent="0.15">
      <c r="A44" s="29"/>
      <c r="B44" s="478"/>
      <c r="C44" s="399" t="s">
        <v>86</v>
      </c>
      <c r="D44" s="400"/>
      <c r="E44" s="376">
        <v>1821</v>
      </c>
      <c r="F44" s="376"/>
      <c r="G44" s="377"/>
      <c r="H44" s="569">
        <v>298126</v>
      </c>
      <c r="I44" s="570"/>
      <c r="J44" s="570"/>
      <c r="K44" s="837"/>
      <c r="L44" s="375">
        <v>80</v>
      </c>
      <c r="M44" s="376"/>
      <c r="N44" s="377"/>
      <c r="O44" s="375">
        <v>1791</v>
      </c>
      <c r="P44" s="376"/>
      <c r="Q44" s="569">
        <v>294402</v>
      </c>
      <c r="R44" s="570"/>
      <c r="S44" s="839"/>
      <c r="T44" s="446"/>
      <c r="U44" s="475"/>
      <c r="V44" s="476"/>
      <c r="W44" s="476"/>
      <c r="X44" s="375">
        <v>11668749</v>
      </c>
      <c r="Y44" s="376">
        <v>11668749</v>
      </c>
      <c r="Z44" s="377">
        <v>11668749</v>
      </c>
      <c r="AA44" s="375">
        <v>4657623</v>
      </c>
      <c r="AB44" s="376">
        <v>4657623</v>
      </c>
      <c r="AC44" s="377">
        <v>4657623</v>
      </c>
      <c r="AD44" s="416">
        <v>37451512</v>
      </c>
      <c r="AE44" s="417">
        <v>37451512</v>
      </c>
      <c r="AF44" s="417">
        <v>37451512</v>
      </c>
      <c r="AG44" s="418">
        <v>37451512</v>
      </c>
      <c r="AH44" s="375">
        <v>53777884</v>
      </c>
      <c r="AI44" s="376">
        <v>53777884</v>
      </c>
      <c r="AJ44" s="376">
        <v>53777884</v>
      </c>
      <c r="AK44" s="378">
        <v>53777884</v>
      </c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95</v>
      </c>
      <c r="F45" s="388"/>
      <c r="G45" s="389"/>
      <c r="H45" s="811">
        <v>276924</v>
      </c>
      <c r="I45" s="812"/>
      <c r="J45" s="812"/>
      <c r="K45" s="813"/>
      <c r="L45" s="387">
        <v>5</v>
      </c>
      <c r="M45" s="388"/>
      <c r="N45" s="389"/>
      <c r="O45" s="387">
        <v>98</v>
      </c>
      <c r="P45" s="388"/>
      <c r="Q45" s="811">
        <v>281681</v>
      </c>
      <c r="R45" s="812"/>
      <c r="S45" s="817"/>
      <c r="T45" s="446"/>
      <c r="U45" s="402" t="s">
        <v>88</v>
      </c>
      <c r="V45" s="391" t="s">
        <v>89</v>
      </c>
      <c r="W45" s="392"/>
      <c r="X45" s="395">
        <v>4323368</v>
      </c>
      <c r="Y45" s="396">
        <v>4323368</v>
      </c>
      <c r="Z45" s="397">
        <v>4323368</v>
      </c>
      <c r="AA45" s="350">
        <v>9609</v>
      </c>
      <c r="AB45" s="351">
        <v>9609</v>
      </c>
      <c r="AC45" s="352">
        <v>9609</v>
      </c>
      <c r="AD45" s="395">
        <v>3268479</v>
      </c>
      <c r="AE45" s="396">
        <v>3268479</v>
      </c>
      <c r="AF45" s="396">
        <v>3268479</v>
      </c>
      <c r="AG45" s="397">
        <v>3268479</v>
      </c>
      <c r="AH45" s="395">
        <v>7601456</v>
      </c>
      <c r="AI45" s="396">
        <v>7601456</v>
      </c>
      <c r="AJ45" s="396">
        <v>7601456</v>
      </c>
      <c r="AK45" s="398">
        <v>7601456</v>
      </c>
    </row>
    <row r="46" spans="1:40" ht="18.75" customHeight="1" x14ac:dyDescent="0.15">
      <c r="A46" s="29"/>
      <c r="B46" s="479"/>
      <c r="C46" s="399" t="s">
        <v>90</v>
      </c>
      <c r="D46" s="400"/>
      <c r="E46" s="350">
        <v>59</v>
      </c>
      <c r="F46" s="351"/>
      <c r="G46" s="352"/>
      <c r="H46" s="567">
        <v>336442</v>
      </c>
      <c r="I46" s="568"/>
      <c r="J46" s="568"/>
      <c r="K46" s="836"/>
      <c r="L46" s="350">
        <v>1</v>
      </c>
      <c r="M46" s="351"/>
      <c r="N46" s="352"/>
      <c r="O46" s="350">
        <v>60</v>
      </c>
      <c r="P46" s="351"/>
      <c r="Q46" s="567">
        <v>330844</v>
      </c>
      <c r="R46" s="568"/>
      <c r="S46" s="838"/>
      <c r="T46" s="446"/>
      <c r="U46" s="403"/>
      <c r="V46" s="393"/>
      <c r="W46" s="394"/>
      <c r="X46" s="375">
        <v>4323368</v>
      </c>
      <c r="Y46" s="376">
        <v>4323368</v>
      </c>
      <c r="Z46" s="377">
        <v>4323368</v>
      </c>
      <c r="AA46" s="375">
        <v>9609</v>
      </c>
      <c r="AB46" s="376">
        <v>9609</v>
      </c>
      <c r="AC46" s="377">
        <v>9609</v>
      </c>
      <c r="AD46" s="375">
        <v>3268479</v>
      </c>
      <c r="AE46" s="376">
        <v>3268479</v>
      </c>
      <c r="AF46" s="376">
        <v>3268479</v>
      </c>
      <c r="AG46" s="377">
        <v>3268479</v>
      </c>
      <c r="AH46" s="375">
        <v>7601456</v>
      </c>
      <c r="AI46" s="376">
        <v>7601456</v>
      </c>
      <c r="AJ46" s="376">
        <v>7601456</v>
      </c>
      <c r="AK46" s="378">
        <v>7601456</v>
      </c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569"/>
      <c r="I47" s="570"/>
      <c r="J47" s="570"/>
      <c r="K47" s="837"/>
      <c r="L47" s="375"/>
      <c r="M47" s="376"/>
      <c r="N47" s="377"/>
      <c r="O47" s="375"/>
      <c r="P47" s="376"/>
      <c r="Q47" s="569"/>
      <c r="R47" s="570"/>
      <c r="S47" s="839"/>
      <c r="T47" s="446"/>
      <c r="U47" s="403"/>
      <c r="V47" s="391" t="s">
        <v>91</v>
      </c>
      <c r="W47" s="392"/>
      <c r="X47" s="350">
        <v>0</v>
      </c>
      <c r="Y47" s="351"/>
      <c r="Z47" s="352"/>
      <c r="AA47" s="350">
        <v>0</v>
      </c>
      <c r="AB47" s="351"/>
      <c r="AC47" s="352"/>
      <c r="AD47" s="350">
        <v>4589805</v>
      </c>
      <c r="AE47" s="351">
        <v>4589805</v>
      </c>
      <c r="AF47" s="351">
        <v>4589805</v>
      </c>
      <c r="AG47" s="352">
        <v>4589805</v>
      </c>
      <c r="AH47" s="350">
        <v>4589805</v>
      </c>
      <c r="AI47" s="351">
        <v>4589805</v>
      </c>
      <c r="AJ47" s="351">
        <v>4589805</v>
      </c>
      <c r="AK47" s="362">
        <v>4589805</v>
      </c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811" t="s">
        <v>212</v>
      </c>
      <c r="I48" s="812"/>
      <c r="J48" s="812"/>
      <c r="K48" s="813"/>
      <c r="L48" s="387">
        <v>0</v>
      </c>
      <c r="M48" s="388"/>
      <c r="N48" s="389"/>
      <c r="O48" s="387">
        <v>0</v>
      </c>
      <c r="P48" s="388"/>
      <c r="Q48" s="811" t="s">
        <v>212</v>
      </c>
      <c r="R48" s="812"/>
      <c r="S48" s="817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>
        <v>4589805</v>
      </c>
      <c r="AE48" s="376">
        <v>4589805</v>
      </c>
      <c r="AF48" s="376">
        <v>4589805</v>
      </c>
      <c r="AG48" s="377">
        <v>4589805</v>
      </c>
      <c r="AH48" s="375">
        <v>4589805</v>
      </c>
      <c r="AI48" s="376">
        <v>4589805</v>
      </c>
      <c r="AJ48" s="376">
        <v>4589805</v>
      </c>
      <c r="AK48" s="378">
        <v>4589805</v>
      </c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1880</v>
      </c>
      <c r="F49" s="388"/>
      <c r="G49" s="389"/>
      <c r="H49" s="811">
        <v>299328</v>
      </c>
      <c r="I49" s="812"/>
      <c r="J49" s="812"/>
      <c r="K49" s="813"/>
      <c r="L49" s="387">
        <f>L44+L46+L48</f>
        <v>81</v>
      </c>
      <c r="M49" s="388"/>
      <c r="N49" s="389"/>
      <c r="O49" s="387">
        <f>O44+O46+O48</f>
        <v>1851</v>
      </c>
      <c r="P49" s="388"/>
      <c r="Q49" s="811">
        <v>295584</v>
      </c>
      <c r="R49" s="812"/>
      <c r="S49" s="817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94</v>
      </c>
      <c r="F50" s="351"/>
      <c r="G50" s="352"/>
      <c r="H50" s="567">
        <v>296660</v>
      </c>
      <c r="I50" s="568"/>
      <c r="J50" s="568"/>
      <c r="K50" s="836"/>
      <c r="L50" s="350">
        <v>3</v>
      </c>
      <c r="M50" s="351"/>
      <c r="N50" s="352"/>
      <c r="O50" s="350">
        <v>96</v>
      </c>
      <c r="P50" s="351"/>
      <c r="Q50" s="567">
        <v>292933</v>
      </c>
      <c r="R50" s="568"/>
      <c r="S50" s="838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569"/>
      <c r="I51" s="570"/>
      <c r="J51" s="570"/>
      <c r="K51" s="837"/>
      <c r="L51" s="375"/>
      <c r="M51" s="376"/>
      <c r="N51" s="377"/>
      <c r="O51" s="375"/>
      <c r="P51" s="376"/>
      <c r="Q51" s="569"/>
      <c r="R51" s="570"/>
      <c r="S51" s="839"/>
      <c r="T51" s="446"/>
      <c r="U51" s="407" t="s">
        <v>96</v>
      </c>
      <c r="V51" s="408"/>
      <c r="W51" s="409"/>
      <c r="X51" s="350">
        <f>X43+X45-X47+X49</f>
        <v>15992117</v>
      </c>
      <c r="Y51" s="351"/>
      <c r="Z51" s="352"/>
      <c r="AA51" s="350">
        <f>AA43+AA45-AA47+AA49</f>
        <v>4667232</v>
      </c>
      <c r="AB51" s="351"/>
      <c r="AC51" s="352"/>
      <c r="AD51" s="356">
        <f>AD43+AD45-AD47+AD49</f>
        <v>36130186</v>
      </c>
      <c r="AE51" s="357"/>
      <c r="AF51" s="357"/>
      <c r="AG51" s="358"/>
      <c r="AH51" s="350">
        <f>AH43+AH45-AH47+AH49</f>
        <v>56789535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1974</v>
      </c>
      <c r="F52" s="368"/>
      <c r="G52" s="369"/>
      <c r="H52" s="832">
        <v>299201</v>
      </c>
      <c r="I52" s="833"/>
      <c r="J52" s="833"/>
      <c r="K52" s="834"/>
      <c r="L52" s="367">
        <f>L49+L50</f>
        <v>84</v>
      </c>
      <c r="M52" s="368"/>
      <c r="N52" s="369"/>
      <c r="O52" s="367">
        <f>O49+O50</f>
        <v>1947</v>
      </c>
      <c r="P52" s="368"/>
      <c r="Q52" s="832">
        <v>295453</v>
      </c>
      <c r="R52" s="833"/>
      <c r="S52" s="835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36D9-EDD5-4ADC-93A4-F03B465A5921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228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26569551</v>
      </c>
      <c r="E6" s="219">
        <f t="shared" ref="E6:E33" si="0">IF(D6=0,"－",ROUND(D6/$D$33*100,1))</f>
        <v>21.5</v>
      </c>
      <c r="F6" s="226">
        <v>4.2</v>
      </c>
      <c r="G6" s="760" t="s">
        <v>109</v>
      </c>
      <c r="H6" s="761"/>
      <c r="I6" s="762"/>
      <c r="J6" s="685">
        <v>17667614</v>
      </c>
      <c r="K6" s="687"/>
      <c r="L6" s="227">
        <f t="shared" ref="L6:L29" si="1">IF(J6=0,"－",ROUND(J6/$J$29*100,1))</f>
        <v>15.3</v>
      </c>
      <c r="M6" s="793">
        <v>-1</v>
      </c>
      <c r="N6" s="794"/>
      <c r="O6" s="156">
        <v>16603728</v>
      </c>
      <c r="P6" s="685">
        <v>16333988</v>
      </c>
      <c r="Q6" s="687"/>
      <c r="R6" s="228">
        <f>IF(P6=0,"－",ROUND(P6/$P$25*100,1))</f>
        <v>24.8</v>
      </c>
    </row>
    <row r="7" spans="1:20" ht="23.25" customHeight="1" x14ac:dyDescent="0.15">
      <c r="B7" s="696" t="s">
        <v>110</v>
      </c>
      <c r="C7" s="697"/>
      <c r="D7" s="156">
        <v>362259</v>
      </c>
      <c r="E7" s="230">
        <f t="shared" si="0"/>
        <v>0.3</v>
      </c>
      <c r="F7" s="226">
        <v>0.8</v>
      </c>
      <c r="G7" s="162" t="s">
        <v>111</v>
      </c>
      <c r="H7" s="753" t="s">
        <v>112</v>
      </c>
      <c r="I7" s="753"/>
      <c r="J7" s="649">
        <v>12186095</v>
      </c>
      <c r="K7" s="651"/>
      <c r="L7" s="227">
        <f t="shared" si="1"/>
        <v>10.6</v>
      </c>
      <c r="M7" s="793">
        <v>1.3</v>
      </c>
      <c r="N7" s="794"/>
      <c r="O7" s="156">
        <v>11455918</v>
      </c>
      <c r="P7" s="649">
        <v>11441055</v>
      </c>
      <c r="Q7" s="651"/>
      <c r="R7" s="231">
        <f>IF(P7=0,"－",ROUND(P7/$P$25*100,1))</f>
        <v>17.399999999999999</v>
      </c>
    </row>
    <row r="8" spans="1:20" ht="23.25" customHeight="1" x14ac:dyDescent="0.15">
      <c r="B8" s="696" t="s">
        <v>113</v>
      </c>
      <c r="C8" s="697"/>
      <c r="D8" s="156">
        <v>90135</v>
      </c>
      <c r="E8" s="230">
        <f t="shared" si="0"/>
        <v>0.1</v>
      </c>
      <c r="F8" s="226">
        <v>20</v>
      </c>
      <c r="G8" s="164"/>
      <c r="H8" s="753" t="s">
        <v>114</v>
      </c>
      <c r="I8" s="753"/>
      <c r="J8" s="649">
        <v>383077</v>
      </c>
      <c r="K8" s="651"/>
      <c r="L8" s="227">
        <f t="shared" si="1"/>
        <v>0.3</v>
      </c>
      <c r="M8" s="793">
        <v>-57.2</v>
      </c>
      <c r="N8" s="794"/>
      <c r="O8" s="156">
        <v>383077</v>
      </c>
      <c r="P8" s="649">
        <v>244851</v>
      </c>
      <c r="Q8" s="651"/>
      <c r="R8" s="231">
        <f>IF(P8=0,"－",ROUND(P8/$P$25*100,1))</f>
        <v>0.4</v>
      </c>
    </row>
    <row r="9" spans="1:20" ht="23.25" customHeight="1" x14ac:dyDescent="0.15">
      <c r="B9" s="696" t="s">
        <v>115</v>
      </c>
      <c r="C9" s="697"/>
      <c r="D9" s="156">
        <v>480869</v>
      </c>
      <c r="E9" s="230">
        <f t="shared" si="0"/>
        <v>0.4</v>
      </c>
      <c r="F9" s="232">
        <v>19.8</v>
      </c>
      <c r="G9" s="735" t="s">
        <v>116</v>
      </c>
      <c r="H9" s="736"/>
      <c r="I9" s="719"/>
      <c r="J9" s="649">
        <v>39136404</v>
      </c>
      <c r="K9" s="651"/>
      <c r="L9" s="227">
        <f t="shared" si="1"/>
        <v>33.9</v>
      </c>
      <c r="M9" s="793">
        <v>1.4</v>
      </c>
      <c r="N9" s="794"/>
      <c r="O9" s="156">
        <v>15346419</v>
      </c>
      <c r="P9" s="649">
        <v>12381022</v>
      </c>
      <c r="Q9" s="651"/>
      <c r="R9" s="231">
        <f t="shared" ref="R9:R16" si="2">IF(P9=0,"－",ROUND(P9/$P$25*100,1))</f>
        <v>18.8</v>
      </c>
    </row>
    <row r="10" spans="1:20" ht="23.25" customHeight="1" x14ac:dyDescent="0.15">
      <c r="B10" s="696" t="s">
        <v>117</v>
      </c>
      <c r="C10" s="697"/>
      <c r="D10" s="156">
        <v>519758</v>
      </c>
      <c r="E10" s="230">
        <f t="shared" si="0"/>
        <v>0.4</v>
      </c>
      <c r="F10" s="232">
        <v>67.599999999999994</v>
      </c>
      <c r="G10" s="735" t="s">
        <v>118</v>
      </c>
      <c r="H10" s="736"/>
      <c r="I10" s="719"/>
      <c r="J10" s="649">
        <v>1428586</v>
      </c>
      <c r="K10" s="651"/>
      <c r="L10" s="227">
        <f>IF(J10=0,"－",ROUND(J10/$J$29*100,1))+0.1</f>
        <v>1.3</v>
      </c>
      <c r="M10" s="793">
        <v>-2.2000000000000002</v>
      </c>
      <c r="N10" s="794"/>
      <c r="O10" s="156">
        <v>1390491</v>
      </c>
      <c r="P10" s="649">
        <v>1390491</v>
      </c>
      <c r="Q10" s="651"/>
      <c r="R10" s="231">
        <f t="shared" si="2"/>
        <v>2.1</v>
      </c>
    </row>
    <row r="11" spans="1:20" ht="23.25" customHeight="1" x14ac:dyDescent="0.15">
      <c r="B11" s="696" t="s">
        <v>119</v>
      </c>
      <c r="C11" s="697"/>
      <c r="D11" s="156">
        <v>6376979</v>
      </c>
      <c r="E11" s="230">
        <f t="shared" si="0"/>
        <v>5.2</v>
      </c>
      <c r="F11" s="232">
        <v>-2.2000000000000002</v>
      </c>
      <c r="G11" s="750" t="s">
        <v>120</v>
      </c>
      <c r="H11" s="752" t="s">
        <v>121</v>
      </c>
      <c r="I11" s="719"/>
      <c r="J11" s="649">
        <v>1428586</v>
      </c>
      <c r="K11" s="651"/>
      <c r="L11" s="227">
        <f>IF(J11=0,"－",ROUND(J11/$J$29*100,1))+0.1</f>
        <v>1.3</v>
      </c>
      <c r="M11" s="793">
        <v>-2.2000000000000002</v>
      </c>
      <c r="N11" s="794"/>
      <c r="O11" s="156">
        <v>1390491</v>
      </c>
      <c r="P11" s="649">
        <v>1390491</v>
      </c>
      <c r="Q11" s="651"/>
      <c r="R11" s="231">
        <f t="shared" si="2"/>
        <v>2.1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2711</v>
      </c>
      <c r="E13" s="234">
        <f t="shared" si="0"/>
        <v>0</v>
      </c>
      <c r="F13" s="232">
        <v>16843.8</v>
      </c>
      <c r="G13" s="735" t="s">
        <v>127</v>
      </c>
      <c r="H13" s="736"/>
      <c r="I13" s="719"/>
      <c r="J13" s="649">
        <f>J6+J9+J10</f>
        <v>58232604</v>
      </c>
      <c r="K13" s="651"/>
      <c r="L13" s="227">
        <f t="shared" si="1"/>
        <v>50.5</v>
      </c>
      <c r="M13" s="793">
        <v>0.6</v>
      </c>
      <c r="N13" s="794"/>
      <c r="O13" s="168">
        <f>O6+O9+O10</f>
        <v>33340638</v>
      </c>
      <c r="P13" s="649">
        <f>P6+P9+P10</f>
        <v>30105501</v>
      </c>
      <c r="Q13" s="651"/>
      <c r="R13" s="231">
        <f t="shared" si="2"/>
        <v>45.7</v>
      </c>
    </row>
    <row r="14" spans="1:20" ht="23.25" customHeight="1" x14ac:dyDescent="0.15">
      <c r="B14" s="696" t="s">
        <v>128</v>
      </c>
      <c r="C14" s="697"/>
      <c r="D14" s="156">
        <v>101422</v>
      </c>
      <c r="E14" s="234">
        <f t="shared" si="0"/>
        <v>0.1</v>
      </c>
      <c r="F14" s="232">
        <v>9.9</v>
      </c>
      <c r="G14" s="735" t="s">
        <v>129</v>
      </c>
      <c r="H14" s="736"/>
      <c r="I14" s="719"/>
      <c r="J14" s="649">
        <v>18617656</v>
      </c>
      <c r="K14" s="651"/>
      <c r="L14" s="227">
        <f t="shared" si="1"/>
        <v>16.100000000000001</v>
      </c>
      <c r="M14" s="680">
        <v>-7.5</v>
      </c>
      <c r="N14" s="786"/>
      <c r="O14" s="156">
        <v>15431747</v>
      </c>
      <c r="P14" s="649">
        <v>13469477</v>
      </c>
      <c r="Q14" s="651"/>
      <c r="R14" s="235">
        <f t="shared" si="2"/>
        <v>20.399999999999999</v>
      </c>
    </row>
    <row r="15" spans="1:20" ht="23.25" customHeight="1" x14ac:dyDescent="0.15">
      <c r="B15" s="792" t="s">
        <v>130</v>
      </c>
      <c r="C15" s="737"/>
      <c r="D15" s="156">
        <v>102170</v>
      </c>
      <c r="E15" s="233">
        <f t="shared" si="0"/>
        <v>0.1</v>
      </c>
      <c r="F15" s="232">
        <v>-13.4</v>
      </c>
      <c r="G15" s="735" t="s">
        <v>131</v>
      </c>
      <c r="H15" s="736"/>
      <c r="I15" s="719"/>
      <c r="J15" s="649">
        <v>1575608</v>
      </c>
      <c r="K15" s="651"/>
      <c r="L15" s="227">
        <f t="shared" si="1"/>
        <v>1.4</v>
      </c>
      <c r="M15" s="680">
        <v>9.9</v>
      </c>
      <c r="N15" s="786"/>
      <c r="O15" s="156">
        <v>1489878</v>
      </c>
      <c r="P15" s="649">
        <v>1489878</v>
      </c>
      <c r="Q15" s="651"/>
      <c r="R15" s="231">
        <f t="shared" si="2"/>
        <v>2.2999999999999998</v>
      </c>
    </row>
    <row r="16" spans="1:20" ht="23.25" customHeight="1" x14ac:dyDescent="0.15">
      <c r="B16" s="696" t="s">
        <v>132</v>
      </c>
      <c r="C16" s="737"/>
      <c r="D16" s="156">
        <v>31707105</v>
      </c>
      <c r="E16" s="230">
        <f t="shared" si="0"/>
        <v>25.7</v>
      </c>
      <c r="F16" s="232">
        <v>4.8</v>
      </c>
      <c r="G16" s="735" t="s">
        <v>133</v>
      </c>
      <c r="H16" s="736"/>
      <c r="I16" s="719"/>
      <c r="J16" s="649">
        <v>8680680</v>
      </c>
      <c r="K16" s="651"/>
      <c r="L16" s="227">
        <f t="shared" si="1"/>
        <v>7.5</v>
      </c>
      <c r="M16" s="680">
        <v>5</v>
      </c>
      <c r="N16" s="786"/>
      <c r="O16" s="156">
        <v>7075822</v>
      </c>
      <c r="P16" s="649">
        <v>3818156</v>
      </c>
      <c r="Q16" s="651"/>
      <c r="R16" s="231">
        <f t="shared" si="2"/>
        <v>5.8</v>
      </c>
    </row>
    <row r="17" spans="1:21" ht="23.25" customHeight="1" x14ac:dyDescent="0.15">
      <c r="B17" s="738" t="s">
        <v>120</v>
      </c>
      <c r="C17" s="171" t="s">
        <v>134</v>
      </c>
      <c r="D17" s="156">
        <v>29202981</v>
      </c>
      <c r="E17" s="230">
        <f t="shared" si="0"/>
        <v>23.7</v>
      </c>
      <c r="F17" s="232">
        <v>5.3</v>
      </c>
      <c r="G17" s="735" t="s">
        <v>42</v>
      </c>
      <c r="H17" s="736"/>
      <c r="I17" s="719"/>
      <c r="J17" s="649">
        <v>7601456</v>
      </c>
      <c r="K17" s="651"/>
      <c r="L17" s="227">
        <f t="shared" si="1"/>
        <v>6.6</v>
      </c>
      <c r="M17" s="680">
        <v>-25.9</v>
      </c>
      <c r="N17" s="786"/>
      <c r="O17" s="156">
        <v>7512044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2504124</v>
      </c>
      <c r="E18" s="230">
        <f t="shared" si="0"/>
        <v>2</v>
      </c>
      <c r="F18" s="232">
        <v>-1.3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22037</v>
      </c>
      <c r="E19" s="230">
        <f t="shared" si="0"/>
        <v>0</v>
      </c>
      <c r="F19" s="232">
        <v>-4.0999999999999996</v>
      </c>
      <c r="G19" s="735" t="s">
        <v>138</v>
      </c>
      <c r="H19" s="736"/>
      <c r="I19" s="719"/>
      <c r="J19" s="649">
        <v>2059024</v>
      </c>
      <c r="K19" s="651"/>
      <c r="L19" s="227">
        <f t="shared" si="1"/>
        <v>1.8</v>
      </c>
      <c r="M19" s="680">
        <v>0</v>
      </c>
      <c r="N19" s="786"/>
      <c r="O19" s="156">
        <v>419</v>
      </c>
      <c r="P19" s="649">
        <v>419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66334996</v>
      </c>
      <c r="E20" s="230">
        <f>IF(D20=0,"－",ROUND(D20/$D$33*100,1))</f>
        <v>53.8</v>
      </c>
      <c r="F20" s="232">
        <v>4.2</v>
      </c>
      <c r="G20" s="735" t="s">
        <v>141</v>
      </c>
      <c r="H20" s="736"/>
      <c r="I20" s="719"/>
      <c r="J20" s="649">
        <v>9828425</v>
      </c>
      <c r="K20" s="651"/>
      <c r="L20" s="227">
        <f t="shared" si="1"/>
        <v>8.5</v>
      </c>
      <c r="M20" s="680">
        <v>-7.6</v>
      </c>
      <c r="N20" s="786"/>
      <c r="O20" s="156">
        <v>8327621</v>
      </c>
      <c r="P20" s="649">
        <v>5580873</v>
      </c>
      <c r="Q20" s="651"/>
      <c r="R20" s="231">
        <f>IF(P20=0,"－",ROUND(P20/$P$25*100,1))</f>
        <v>8.5</v>
      </c>
    </row>
    <row r="21" spans="1:21" ht="23.25" customHeight="1" x14ac:dyDescent="0.15">
      <c r="B21" s="696" t="s">
        <v>142</v>
      </c>
      <c r="C21" s="697"/>
      <c r="D21" s="156">
        <v>681547</v>
      </c>
      <c r="E21" s="233">
        <f t="shared" si="0"/>
        <v>0.6</v>
      </c>
      <c r="F21" s="232">
        <v>-7.3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2466834</v>
      </c>
      <c r="E22" s="230">
        <f t="shared" si="0"/>
        <v>2</v>
      </c>
      <c r="F22" s="226">
        <v>-1.1000000000000001</v>
      </c>
      <c r="G22" s="733" t="s">
        <v>145</v>
      </c>
      <c r="H22" s="734"/>
      <c r="I22" s="726"/>
      <c r="J22" s="650">
        <f>J24+J27+J28</f>
        <v>8826818</v>
      </c>
      <c r="K22" s="651"/>
      <c r="L22" s="227">
        <f>IF(J22=0,"－",ROUND(J22/$J$29*100,1))</f>
        <v>7.6</v>
      </c>
      <c r="M22" s="680">
        <v>53.9</v>
      </c>
      <c r="N22" s="786"/>
      <c r="O22" s="172">
        <f>O24+O27+O28</f>
        <v>2635440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662080</v>
      </c>
      <c r="E23" s="230">
        <f t="shared" si="0"/>
        <v>0.5</v>
      </c>
      <c r="F23" s="226">
        <v>3.4</v>
      </c>
      <c r="G23" s="176"/>
      <c r="H23" s="725" t="s">
        <v>148</v>
      </c>
      <c r="I23" s="726"/>
      <c r="J23" s="649">
        <v>369630</v>
      </c>
      <c r="K23" s="651"/>
      <c r="L23" s="227">
        <f t="shared" si="1"/>
        <v>0.3</v>
      </c>
      <c r="M23" s="680">
        <v>20.5</v>
      </c>
      <c r="N23" s="786"/>
      <c r="O23" s="156">
        <v>362773</v>
      </c>
      <c r="P23" s="787">
        <v>54464304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21378677</v>
      </c>
      <c r="E24" s="230">
        <f t="shared" si="0"/>
        <v>17.3</v>
      </c>
      <c r="F24" s="232">
        <v>-18.7</v>
      </c>
      <c r="G24" s="727" t="s">
        <v>150</v>
      </c>
      <c r="H24" s="725" t="s">
        <v>151</v>
      </c>
      <c r="I24" s="726"/>
      <c r="J24" s="649">
        <v>8826818</v>
      </c>
      <c r="K24" s="651"/>
      <c r="L24" s="227">
        <f t="shared" si="1"/>
        <v>7.6</v>
      </c>
      <c r="M24" s="680">
        <v>53.9</v>
      </c>
      <c r="N24" s="786"/>
      <c r="O24" s="156">
        <v>2635440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12799381</v>
      </c>
      <c r="E25" s="230">
        <f t="shared" si="0"/>
        <v>10.4</v>
      </c>
      <c r="F25" s="232">
        <v>32.4</v>
      </c>
      <c r="G25" s="727"/>
      <c r="H25" s="723" t="s">
        <v>120</v>
      </c>
      <c r="I25" s="144" t="s">
        <v>154</v>
      </c>
      <c r="J25" s="649">
        <v>950358</v>
      </c>
      <c r="K25" s="651"/>
      <c r="L25" s="227">
        <f t="shared" si="1"/>
        <v>0.8</v>
      </c>
      <c r="M25" s="680">
        <v>12.9</v>
      </c>
      <c r="N25" s="786"/>
      <c r="O25" s="156">
        <v>244632</v>
      </c>
      <c r="P25" s="787">
        <v>65893627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361193</v>
      </c>
      <c r="E26" s="230">
        <f t="shared" si="0"/>
        <v>0.3</v>
      </c>
      <c r="F26" s="232">
        <v>-72.099999999999994</v>
      </c>
      <c r="G26" s="727"/>
      <c r="H26" s="724"/>
      <c r="I26" s="144" t="s">
        <v>156</v>
      </c>
      <c r="J26" s="649">
        <v>7876460</v>
      </c>
      <c r="K26" s="651"/>
      <c r="L26" s="227">
        <f t="shared" si="1"/>
        <v>6.8</v>
      </c>
      <c r="M26" s="680">
        <v>61</v>
      </c>
      <c r="N26" s="786"/>
      <c r="O26" s="156">
        <v>2390808</v>
      </c>
      <c r="R26" s="180"/>
    </row>
    <row r="27" spans="1:21" ht="23.25" customHeight="1" x14ac:dyDescent="0.15">
      <c r="B27" s="696" t="s">
        <v>157</v>
      </c>
      <c r="C27" s="697"/>
      <c r="D27" s="156">
        <v>591901</v>
      </c>
      <c r="E27" s="230">
        <f>IF(D27=0,"－",ROUND(D27/$D$33*100,1))-0.1</f>
        <v>0.4</v>
      </c>
      <c r="F27" s="232">
        <v>37.5</v>
      </c>
      <c r="G27" s="728"/>
      <c r="H27" s="712" t="s">
        <v>158</v>
      </c>
      <c r="I27" s="713"/>
      <c r="J27" s="649">
        <v>0</v>
      </c>
      <c r="K27" s="651"/>
      <c r="L27" s="227" t="str">
        <f>IF(J27=0,"－",ROUND(J27/$J$29*100,1))</f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5386717</v>
      </c>
      <c r="E28" s="234">
        <f t="shared" si="0"/>
        <v>4.4000000000000004</v>
      </c>
      <c r="F28" s="232">
        <v>19.8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7984807</v>
      </c>
      <c r="E29" s="230">
        <f t="shared" si="0"/>
        <v>6.5</v>
      </c>
      <c r="F29" s="232">
        <v>-25</v>
      </c>
      <c r="G29" s="698" t="s">
        <v>162</v>
      </c>
      <c r="H29" s="659"/>
      <c r="I29" s="618"/>
      <c r="J29" s="649">
        <f>SUM(J13:K22)</f>
        <v>115422271</v>
      </c>
      <c r="K29" s="651"/>
      <c r="L29" s="242">
        <f t="shared" si="1"/>
        <v>100</v>
      </c>
      <c r="M29" s="784">
        <v>-0.8</v>
      </c>
      <c r="N29" s="785"/>
      <c r="O29" s="182">
        <f>SUM(O13:O22)</f>
        <v>75813609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3500247</v>
      </c>
      <c r="E30" s="230">
        <f t="shared" si="0"/>
        <v>2.8</v>
      </c>
      <c r="F30" s="226">
        <v>2.4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1230000</v>
      </c>
      <c r="E31" s="230">
        <f t="shared" si="0"/>
        <v>1</v>
      </c>
      <c r="F31" s="226">
        <v>108.5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57043384</v>
      </c>
      <c r="E32" s="234">
        <f t="shared" si="0"/>
        <v>46.2</v>
      </c>
      <c r="F32" s="226">
        <v>-6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123378380</v>
      </c>
      <c r="E33" s="243">
        <f t="shared" si="0"/>
        <v>100</v>
      </c>
      <c r="F33" s="244">
        <v>-0.8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23205128</v>
      </c>
      <c r="O37" s="651"/>
      <c r="P37" s="206">
        <f t="shared" ref="P37:P43" si="3">IF(N37=0,"－",ROUND(N37/$N$43*100,1))</f>
        <v>87.3</v>
      </c>
      <c r="Q37" s="680">
        <v>3.3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655598</v>
      </c>
      <c r="E38" s="219">
        <f t="shared" ref="E38:E51" si="4">IF(D38=0,"－",ROUND(D38/$D$51*100,1))</f>
        <v>0.6</v>
      </c>
      <c r="F38" s="210">
        <v>1.6</v>
      </c>
      <c r="G38" s="685">
        <v>655598</v>
      </c>
      <c r="H38" s="686"/>
      <c r="I38" s="687"/>
      <c r="J38" s="245">
        <f t="shared" ref="J38:J51" si="5">IF(G38=0,"－",ROUND(G38/$G$51*100,1))</f>
        <v>0.9</v>
      </c>
      <c r="K38" s="669" t="s">
        <v>173</v>
      </c>
      <c r="L38" s="670"/>
      <c r="M38" s="655"/>
      <c r="N38" s="649">
        <v>82674</v>
      </c>
      <c r="O38" s="651"/>
      <c r="P38" s="206">
        <f t="shared" si="3"/>
        <v>0.3</v>
      </c>
      <c r="Q38" s="680">
        <v>0.5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18155838</v>
      </c>
      <c r="E39" s="219">
        <f t="shared" si="4"/>
        <v>15.7</v>
      </c>
      <c r="F39" s="210">
        <v>-2.8</v>
      </c>
      <c r="G39" s="649">
        <v>16192233</v>
      </c>
      <c r="H39" s="650"/>
      <c r="I39" s="651"/>
      <c r="J39" s="246">
        <f t="shared" si="5"/>
        <v>21.4</v>
      </c>
      <c r="K39" s="669" t="s">
        <v>175</v>
      </c>
      <c r="L39" s="670"/>
      <c r="M39" s="655"/>
      <c r="N39" s="649">
        <v>3268253</v>
      </c>
      <c r="O39" s="651"/>
      <c r="P39" s="206">
        <f t="shared" si="3"/>
        <v>12.3</v>
      </c>
      <c r="Q39" s="680">
        <v>10.5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60051460</v>
      </c>
      <c r="E40" s="219">
        <f t="shared" si="4"/>
        <v>52</v>
      </c>
      <c r="F40" s="210">
        <v>0.4</v>
      </c>
      <c r="G40" s="649">
        <v>32148671</v>
      </c>
      <c r="H40" s="650"/>
      <c r="I40" s="651"/>
      <c r="J40" s="246">
        <f t="shared" si="5"/>
        <v>42.4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10485023</v>
      </c>
      <c r="E41" s="219">
        <f t="shared" si="4"/>
        <v>9.1</v>
      </c>
      <c r="F41" s="210">
        <v>-13.5</v>
      </c>
      <c r="G41" s="649">
        <v>8199041</v>
      </c>
      <c r="H41" s="650"/>
      <c r="I41" s="651"/>
      <c r="J41" s="246">
        <f t="shared" si="5"/>
        <v>10.8</v>
      </c>
      <c r="K41" s="669" t="s">
        <v>180</v>
      </c>
      <c r="L41" s="670"/>
      <c r="M41" s="655"/>
      <c r="N41" s="649">
        <v>13496</v>
      </c>
      <c r="O41" s="651"/>
      <c r="P41" s="206">
        <f t="shared" si="3"/>
        <v>0.1</v>
      </c>
      <c r="Q41" s="680">
        <v>16.3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179960</v>
      </c>
      <c r="E42" s="219">
        <f t="shared" si="4"/>
        <v>0.2</v>
      </c>
      <c r="F42" s="210">
        <v>1.4</v>
      </c>
      <c r="G42" s="649">
        <v>163146</v>
      </c>
      <c r="H42" s="650"/>
      <c r="I42" s="651"/>
      <c r="J42" s="246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124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26569551</v>
      </c>
      <c r="O43" s="651"/>
      <c r="P43" s="234">
        <f t="shared" si="3"/>
        <v>100</v>
      </c>
      <c r="Q43" s="680">
        <v>4.2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4635112</v>
      </c>
      <c r="E44" s="219">
        <f t="shared" si="4"/>
        <v>4</v>
      </c>
      <c r="F44" s="210">
        <v>-5.9</v>
      </c>
      <c r="G44" s="649">
        <v>2576593</v>
      </c>
      <c r="H44" s="650"/>
      <c r="I44" s="651"/>
      <c r="J44" s="246">
        <f t="shared" si="5"/>
        <v>3.4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5406517</v>
      </c>
      <c r="E45" s="219">
        <f t="shared" si="4"/>
        <v>4.7</v>
      </c>
      <c r="F45" s="210">
        <v>-4.0999999999999996</v>
      </c>
      <c r="G45" s="649">
        <v>3839688</v>
      </c>
      <c r="H45" s="650"/>
      <c r="I45" s="651"/>
      <c r="J45" s="246">
        <f t="shared" si="5"/>
        <v>5.0999999999999996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666368</v>
      </c>
      <c r="E46" s="219">
        <f t="shared" si="4"/>
        <v>0.6</v>
      </c>
      <c r="F46" s="210">
        <v>-63.9</v>
      </c>
      <c r="G46" s="649">
        <v>396101</v>
      </c>
      <c r="H46" s="650"/>
      <c r="I46" s="651"/>
      <c r="J46" s="246">
        <f t="shared" si="5"/>
        <v>0.5</v>
      </c>
      <c r="K46" s="675">
        <v>98.8</v>
      </c>
      <c r="L46" s="676"/>
      <c r="M46" s="677"/>
      <c r="N46" s="678">
        <v>35.700000000000003</v>
      </c>
      <c r="O46" s="677"/>
      <c r="P46" s="678">
        <v>97.1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13757089</v>
      </c>
      <c r="E47" s="219">
        <f t="shared" si="4"/>
        <v>11.9</v>
      </c>
      <c r="F47" s="210">
        <v>23.8</v>
      </c>
      <c r="G47" s="649">
        <v>10251327</v>
      </c>
      <c r="H47" s="650"/>
      <c r="I47" s="651"/>
      <c r="J47" s="246">
        <f t="shared" si="5"/>
        <v>13.5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1429306</v>
      </c>
      <c r="E49" s="219">
        <f t="shared" si="4"/>
        <v>1.2</v>
      </c>
      <c r="F49" s="210">
        <v>-2.2000000000000002</v>
      </c>
      <c r="G49" s="649">
        <v>1391211</v>
      </c>
      <c r="H49" s="650"/>
      <c r="I49" s="651"/>
      <c r="J49" s="246">
        <f t="shared" si="5"/>
        <v>1.8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22808635</v>
      </c>
      <c r="O50" s="623"/>
      <c r="P50" s="217">
        <v>-0.1</v>
      </c>
      <c r="Q50" s="619">
        <v>3458076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115422271</v>
      </c>
      <c r="E51" s="780">
        <f t="shared" si="4"/>
        <v>100</v>
      </c>
      <c r="F51" s="639">
        <v>-0.8</v>
      </c>
      <c r="G51" s="641">
        <f>SUM(G38:I50)</f>
        <v>75813609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22392479</v>
      </c>
      <c r="O51" s="628"/>
      <c r="P51" s="219">
        <v>1.1000000000000001</v>
      </c>
      <c r="Q51" s="627">
        <v>492951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3829066</v>
      </c>
      <c r="O52" s="623"/>
      <c r="P52" s="217">
        <v>2.8</v>
      </c>
      <c r="Q52" s="619">
        <v>743838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3604899</v>
      </c>
      <c r="O53" s="615"/>
      <c r="P53" s="222">
        <v>1</v>
      </c>
      <c r="Q53" s="614">
        <v>152666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17795902</v>
      </c>
      <c r="O54" s="623"/>
      <c r="P54" s="217">
        <v>1.7</v>
      </c>
      <c r="Q54" s="619">
        <v>2912511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17494319</v>
      </c>
      <c r="O55" s="615"/>
      <c r="P55" s="219">
        <v>2</v>
      </c>
      <c r="Q55" s="614">
        <v>75702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124</v>
      </c>
      <c r="O56" s="623"/>
      <c r="P56" s="248" t="s">
        <v>124</v>
      </c>
      <c r="Q56" s="619" t="s">
        <v>124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52" t="s">
        <v>124</v>
      </c>
      <c r="Q57" s="614" t="s">
        <v>124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1417627</v>
      </c>
      <c r="O58" s="623"/>
      <c r="P58" s="217">
        <v>-55</v>
      </c>
      <c r="Q58" s="619">
        <v>907011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1417627</v>
      </c>
      <c r="O59" s="615"/>
      <c r="P59" s="219">
        <v>-55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>
        <v>473270</v>
      </c>
      <c r="O60" s="620"/>
      <c r="P60" s="248">
        <v>16.5</v>
      </c>
      <c r="Q60" s="621">
        <v>0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>
        <v>473270</v>
      </c>
      <c r="O61" s="609"/>
      <c r="P61" s="249">
        <v>16.5</v>
      </c>
      <c r="Q61" s="610">
        <v>75593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37" priority="2" stopIfTrue="1">
      <formula>"IF(AND(D6=0,F6=0,【参考】24右!F6=0））"</formula>
    </cfRule>
  </conditionalFormatting>
  <conditionalFormatting sqref="M6:N29">
    <cfRule type="expression" dxfId="36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8320-EE10-4884-A380-D8DE5B5A8094}">
  <sheetPr>
    <pageSetUpPr fitToPage="1"/>
  </sheetPr>
  <dimension ref="A1:AN58"/>
  <sheetViews>
    <sheetView view="pageBreakPreview" zoomScale="90" zoomScaleNormal="100" zoomScaleSheetLayoutView="9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229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272085</v>
      </c>
      <c r="F5" s="388"/>
      <c r="G5" s="388"/>
      <c r="H5" s="388"/>
      <c r="I5" s="14" t="s">
        <v>7</v>
      </c>
      <c r="J5" s="599">
        <v>13.77</v>
      </c>
      <c r="K5" s="600"/>
      <c r="L5" s="600"/>
      <c r="M5" s="600"/>
      <c r="N5" s="15" t="s">
        <v>8</v>
      </c>
      <c r="O5" s="601">
        <v>19759.3</v>
      </c>
      <c r="P5" s="596"/>
      <c r="Q5" s="596"/>
      <c r="R5" s="596"/>
      <c r="S5" s="596"/>
      <c r="T5" s="596"/>
      <c r="U5" s="14" t="s">
        <v>7</v>
      </c>
      <c r="V5" s="601">
        <v>272085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285784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256274</v>
      </c>
      <c r="F6" s="368"/>
      <c r="G6" s="368"/>
      <c r="H6" s="368"/>
      <c r="I6" s="19" t="s">
        <v>7</v>
      </c>
      <c r="J6" s="590">
        <v>13.77</v>
      </c>
      <c r="K6" s="591"/>
      <c r="L6" s="591"/>
      <c r="M6" s="591"/>
      <c r="N6" s="20" t="s">
        <v>8</v>
      </c>
      <c r="O6" s="592">
        <v>18611</v>
      </c>
      <c r="P6" s="593"/>
      <c r="Q6" s="593"/>
      <c r="R6" s="593"/>
      <c r="S6" s="593"/>
      <c r="T6" s="593"/>
      <c r="U6" s="19" t="s">
        <v>7</v>
      </c>
      <c r="V6" s="592">
        <v>256274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282085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147775538</v>
      </c>
      <c r="H10" s="396"/>
      <c r="I10" s="396"/>
      <c r="J10" s="396"/>
      <c r="K10" s="396"/>
      <c r="L10" s="46"/>
      <c r="M10" s="47"/>
      <c r="N10" s="395">
        <v>141796412</v>
      </c>
      <c r="O10" s="396"/>
      <c r="P10" s="396"/>
      <c r="Q10" s="396"/>
      <c r="R10" s="48"/>
      <c r="S10" s="772">
        <f>IF(N10=0,IF(G10&gt;0,"皆増","－"),IF(G10=0,"皆減",ROUND((G10-N10)/N10*100,1)))</f>
        <v>4.2</v>
      </c>
      <c r="T10" s="773"/>
      <c r="U10" s="581" t="s">
        <v>23</v>
      </c>
      <c r="V10" s="429"/>
      <c r="W10" s="429"/>
      <c r="X10" s="429"/>
      <c r="Y10" s="400"/>
      <c r="Z10" s="395">
        <v>75917052</v>
      </c>
      <c r="AA10" s="396"/>
      <c r="AB10" s="396"/>
      <c r="AC10" s="396"/>
      <c r="AD10" s="49"/>
      <c r="AE10" s="50"/>
      <c r="AF10" s="395">
        <v>72177116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141886416</v>
      </c>
      <c r="H12" s="351"/>
      <c r="I12" s="351"/>
      <c r="J12" s="351"/>
      <c r="K12" s="351"/>
      <c r="L12" s="46"/>
      <c r="M12" s="47"/>
      <c r="N12" s="350">
        <v>135845720</v>
      </c>
      <c r="O12" s="351"/>
      <c r="P12" s="351"/>
      <c r="Q12" s="351"/>
      <c r="R12" s="48"/>
      <c r="S12" s="772">
        <f>IF(N12=0,IF(G12&gt;0,"皆増","－"),IF(G12=0,"皆減",ROUND((G12-N12)/N12*100,1)))</f>
        <v>4.4000000000000004</v>
      </c>
      <c r="T12" s="773"/>
      <c r="U12" s="574" t="s">
        <v>26</v>
      </c>
      <c r="V12" s="380"/>
      <c r="W12" s="380"/>
      <c r="X12" s="380"/>
      <c r="Y12" s="381"/>
      <c r="Z12" s="395">
        <v>32368525</v>
      </c>
      <c r="AA12" s="396"/>
      <c r="AB12" s="396"/>
      <c r="AC12" s="396"/>
      <c r="AD12" s="62"/>
      <c r="AE12" s="63" t="s">
        <v>19</v>
      </c>
      <c r="AF12" s="395">
        <v>29867229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5889122</v>
      </c>
      <c r="H14" s="351"/>
      <c r="I14" s="351"/>
      <c r="J14" s="351"/>
      <c r="K14" s="351"/>
      <c r="L14" s="46"/>
      <c r="M14" s="47"/>
      <c r="N14" s="350">
        <v>5950692</v>
      </c>
      <c r="O14" s="351"/>
      <c r="P14" s="351"/>
      <c r="Q14" s="351"/>
      <c r="R14" s="68"/>
      <c r="S14" s="772">
        <f>IF(N14=0,IF(G14&gt;0,"皆増","－"),IF(G14=0,"皆減",ROUND((G14-N14)/N14*100,1)))</f>
        <v>-1</v>
      </c>
      <c r="T14" s="773"/>
      <c r="U14" s="574" t="s">
        <v>29</v>
      </c>
      <c r="V14" s="380"/>
      <c r="W14" s="380"/>
      <c r="X14" s="380"/>
      <c r="Y14" s="381"/>
      <c r="Z14" s="395">
        <v>80359289</v>
      </c>
      <c r="AA14" s="396"/>
      <c r="AB14" s="396"/>
      <c r="AC14" s="396"/>
      <c r="AD14" s="69"/>
      <c r="AE14" s="63" t="s">
        <v>19</v>
      </c>
      <c r="AF14" s="395">
        <v>76355548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352081</v>
      </c>
      <c r="H16" s="396"/>
      <c r="I16" s="396"/>
      <c r="J16" s="396"/>
      <c r="K16" s="396"/>
      <c r="L16" s="46"/>
      <c r="M16" s="47"/>
      <c r="N16" s="395">
        <v>140915</v>
      </c>
      <c r="O16" s="396"/>
      <c r="P16" s="396"/>
      <c r="Q16" s="396"/>
      <c r="R16" s="48"/>
      <c r="S16" s="772">
        <f>IF(N16=0,IF(G16&gt;0,"皆増","－"),IF(G16=0,"皆減",ROUND((G16-N16)/N16*100,1)))</f>
        <v>149.9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5537041</v>
      </c>
      <c r="H18" s="351"/>
      <c r="I18" s="351"/>
      <c r="J18" s="351"/>
      <c r="K18" s="351"/>
      <c r="L18" s="46"/>
      <c r="M18" s="47"/>
      <c r="N18" s="350">
        <v>5809777</v>
      </c>
      <c r="O18" s="351"/>
      <c r="P18" s="351"/>
      <c r="Q18" s="351"/>
      <c r="R18" s="68"/>
      <c r="S18" s="772">
        <f>IF(N18=0,IF(G18&gt;0,"皆増","－"),IF(G18=0,"皆減",ROUND((G18-N18)/N18*100,1)))</f>
        <v>-4.7</v>
      </c>
      <c r="T18" s="773"/>
      <c r="U18" s="574" t="s">
        <v>38</v>
      </c>
      <c r="V18" s="380"/>
      <c r="W18" s="380"/>
      <c r="X18" s="380"/>
      <c r="Y18" s="381"/>
      <c r="Z18" s="559">
        <v>0.42</v>
      </c>
      <c r="AA18" s="560"/>
      <c r="AB18" s="560"/>
      <c r="AC18" s="560"/>
      <c r="AD18" s="74"/>
      <c r="AE18" s="75"/>
      <c r="AF18" s="61"/>
      <c r="AG18" s="560">
        <v>0.42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-272736</v>
      </c>
      <c r="H20" s="396"/>
      <c r="I20" s="396"/>
      <c r="J20" s="396"/>
      <c r="K20" s="396"/>
      <c r="L20" s="46"/>
      <c r="M20" s="47"/>
      <c r="N20" s="395">
        <v>1249444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6.9</v>
      </c>
      <c r="AA20" s="554"/>
      <c r="AB20" s="554"/>
      <c r="AC20" s="554"/>
      <c r="AD20" s="45"/>
      <c r="AE20" s="80" t="s">
        <v>20</v>
      </c>
      <c r="AF20" s="34"/>
      <c r="AG20" s="557">
        <v>7.6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1160136</v>
      </c>
      <c r="H22" s="396"/>
      <c r="I22" s="396"/>
      <c r="J22" s="396"/>
      <c r="K22" s="396"/>
      <c r="L22" s="46"/>
      <c r="M22" s="47"/>
      <c r="N22" s="395">
        <v>2285222</v>
      </c>
      <c r="O22" s="396"/>
      <c r="P22" s="396"/>
      <c r="Q22" s="396"/>
      <c r="R22" s="48"/>
      <c r="S22" s="772">
        <f>IF(N22=0,IF(G22&gt;0,"皆増","－"),IF(G22=0,"皆減",ROUND((G22-N22)/N22*100,1)))</f>
        <v>-49.2</v>
      </c>
      <c r="T22" s="773"/>
      <c r="U22" s="547" t="s">
        <v>44</v>
      </c>
      <c r="V22" s="548"/>
      <c r="W22" s="548"/>
      <c r="X22" s="548"/>
      <c r="Y22" s="549"/>
      <c r="Z22" s="553">
        <v>78.900000000000006</v>
      </c>
      <c r="AA22" s="554"/>
      <c r="AB22" s="554"/>
      <c r="AC22" s="554"/>
      <c r="AD22" s="45"/>
      <c r="AE22" s="80" t="s">
        <v>20</v>
      </c>
      <c r="AF22" s="34"/>
      <c r="AG22" s="557">
        <v>77.7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25093032</v>
      </c>
      <c r="AA24" s="526"/>
      <c r="AB24" s="526"/>
      <c r="AC24" s="526"/>
      <c r="AD24" s="69"/>
      <c r="AE24" s="63" t="s">
        <v>19</v>
      </c>
      <c r="AF24" s="525">
        <v>26592374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3730660</v>
      </c>
      <c r="H26" s="396"/>
      <c r="I26" s="396"/>
      <c r="J26" s="396"/>
      <c r="K26" s="396"/>
      <c r="L26" s="46"/>
      <c r="M26" s="47"/>
      <c r="N26" s="395">
        <v>505000</v>
      </c>
      <c r="O26" s="396"/>
      <c r="P26" s="396"/>
      <c r="Q26" s="396"/>
      <c r="R26" s="48"/>
      <c r="S26" s="772">
        <f>IF(N26=0,IF(G26&gt;0,"皆増","－"),IF(G26=0,"皆減",ROUND((G26-N26)/N26*100,1)))</f>
        <v>638.70000000000005</v>
      </c>
      <c r="T26" s="773"/>
      <c r="U26" s="547" t="s">
        <v>50</v>
      </c>
      <c r="V26" s="548"/>
      <c r="W26" s="548"/>
      <c r="X26" s="548"/>
      <c r="Y26" s="549"/>
      <c r="Z26" s="525">
        <v>9508881</v>
      </c>
      <c r="AA26" s="526"/>
      <c r="AB26" s="526"/>
      <c r="AC26" s="526"/>
      <c r="AD26" s="69"/>
      <c r="AE26" s="63" t="s">
        <v>19</v>
      </c>
      <c r="AF26" s="525">
        <v>10764240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-2843260</v>
      </c>
      <c r="H28" s="351"/>
      <c r="I28" s="351"/>
      <c r="J28" s="351"/>
      <c r="K28" s="351"/>
      <c r="L28" s="46"/>
      <c r="M28" s="47"/>
      <c r="N28" s="350">
        <v>3029666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230</v>
      </c>
      <c r="I34" s="489"/>
      <c r="J34" s="489"/>
      <c r="K34" s="489"/>
      <c r="L34" s="98" t="s">
        <v>61</v>
      </c>
      <c r="M34" s="47"/>
      <c r="N34" s="99"/>
      <c r="O34" s="489" t="s">
        <v>230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-0.6</v>
      </c>
      <c r="AB34" s="481"/>
      <c r="AC34" s="481"/>
      <c r="AD34" s="497" t="s">
        <v>63</v>
      </c>
      <c r="AE34" s="498"/>
      <c r="AF34" s="45"/>
      <c r="AG34" s="102"/>
      <c r="AH34" s="481">
        <v>-1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230</v>
      </c>
      <c r="I36" s="489"/>
      <c r="J36" s="489"/>
      <c r="K36" s="489"/>
      <c r="L36" s="98" t="s">
        <v>61</v>
      </c>
      <c r="M36" s="47"/>
      <c r="N36" s="99"/>
      <c r="O36" s="489" t="s">
        <v>230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230</v>
      </c>
      <c r="AB36" s="496"/>
      <c r="AC36" s="496"/>
      <c r="AD36" s="497" t="s">
        <v>63</v>
      </c>
      <c r="AE36" s="498"/>
      <c r="AF36" s="61"/>
      <c r="AG36" s="102"/>
      <c r="AH36" s="481" t="s">
        <v>230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25735892</v>
      </c>
      <c r="Y43" s="396"/>
      <c r="Z43" s="397"/>
      <c r="AA43" s="395">
        <v>291457</v>
      </c>
      <c r="AB43" s="396"/>
      <c r="AC43" s="397"/>
      <c r="AD43" s="413">
        <v>23575313</v>
      </c>
      <c r="AE43" s="414"/>
      <c r="AF43" s="414"/>
      <c r="AG43" s="415"/>
      <c r="AH43" s="395">
        <v>49602662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1792</v>
      </c>
      <c r="F44" s="376"/>
      <c r="G44" s="377"/>
      <c r="H44" s="375">
        <v>304200</v>
      </c>
      <c r="I44" s="376"/>
      <c r="J44" s="376"/>
      <c r="K44" s="377"/>
      <c r="L44" s="375">
        <v>102</v>
      </c>
      <c r="M44" s="376"/>
      <c r="N44" s="377"/>
      <c r="O44" s="375">
        <v>1767</v>
      </c>
      <c r="P44" s="376"/>
      <c r="Q44" s="375">
        <v>304600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125</v>
      </c>
      <c r="F45" s="388"/>
      <c r="G45" s="389"/>
      <c r="H45" s="387">
        <v>289200</v>
      </c>
      <c r="I45" s="388"/>
      <c r="J45" s="388"/>
      <c r="K45" s="389"/>
      <c r="L45" s="387">
        <v>0</v>
      </c>
      <c r="M45" s="388"/>
      <c r="N45" s="389"/>
      <c r="O45" s="387">
        <v>128</v>
      </c>
      <c r="P45" s="388"/>
      <c r="Q45" s="387">
        <v>296900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3060136</v>
      </c>
      <c r="Y45" s="396"/>
      <c r="Z45" s="397"/>
      <c r="AA45" s="350">
        <v>110615</v>
      </c>
      <c r="AB45" s="351"/>
      <c r="AC45" s="352"/>
      <c r="AD45" s="395">
        <v>8073929</v>
      </c>
      <c r="AE45" s="396"/>
      <c r="AF45" s="396"/>
      <c r="AG45" s="397"/>
      <c r="AH45" s="395">
        <v>11244680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24</v>
      </c>
      <c r="F46" s="351"/>
      <c r="G46" s="352"/>
      <c r="H46" s="350">
        <v>338400</v>
      </c>
      <c r="I46" s="351"/>
      <c r="J46" s="351"/>
      <c r="K46" s="352"/>
      <c r="L46" s="350">
        <v>1</v>
      </c>
      <c r="M46" s="351"/>
      <c r="N46" s="352"/>
      <c r="O46" s="350">
        <v>24</v>
      </c>
      <c r="P46" s="351"/>
      <c r="Q46" s="350">
        <v>332600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3730660</v>
      </c>
      <c r="Y47" s="351"/>
      <c r="Z47" s="352"/>
      <c r="AA47" s="350">
        <v>0</v>
      </c>
      <c r="AB47" s="351"/>
      <c r="AC47" s="352"/>
      <c r="AD47" s="350">
        <v>1510597</v>
      </c>
      <c r="AE47" s="351"/>
      <c r="AF47" s="351"/>
      <c r="AG47" s="352"/>
      <c r="AH47" s="350">
        <v>5241257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221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230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1816</v>
      </c>
      <c r="F49" s="388"/>
      <c r="G49" s="389"/>
      <c r="H49" s="387">
        <v>304700</v>
      </c>
      <c r="I49" s="388"/>
      <c r="J49" s="388"/>
      <c r="K49" s="389"/>
      <c r="L49" s="387">
        <f>L44+L46+L48</f>
        <v>103</v>
      </c>
      <c r="M49" s="388"/>
      <c r="N49" s="389"/>
      <c r="O49" s="387">
        <v>1791</v>
      </c>
      <c r="P49" s="388"/>
      <c r="Q49" s="387">
        <v>305000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1</v>
      </c>
      <c r="AE49" s="351"/>
      <c r="AF49" s="351"/>
      <c r="AG49" s="352"/>
      <c r="AH49" s="350">
        <v>1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108</v>
      </c>
      <c r="F50" s="351"/>
      <c r="G50" s="352"/>
      <c r="H50" s="350">
        <v>284100</v>
      </c>
      <c r="I50" s="351"/>
      <c r="J50" s="351"/>
      <c r="K50" s="352"/>
      <c r="L50" s="350">
        <v>4</v>
      </c>
      <c r="M50" s="351"/>
      <c r="N50" s="352"/>
      <c r="O50" s="350">
        <v>109</v>
      </c>
      <c r="P50" s="351"/>
      <c r="Q50" s="350">
        <v>281000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25065368</v>
      </c>
      <c r="Y51" s="351"/>
      <c r="Z51" s="352"/>
      <c r="AA51" s="350">
        <f>AA43+AA45-AA47+AA49</f>
        <v>402072</v>
      </c>
      <c r="AB51" s="351"/>
      <c r="AC51" s="352"/>
      <c r="AD51" s="356">
        <f>AD43+AD45-AD47+AD49</f>
        <v>30138646</v>
      </c>
      <c r="AE51" s="357"/>
      <c r="AF51" s="357"/>
      <c r="AG51" s="358"/>
      <c r="AH51" s="350">
        <f>AH43+AH45-AH47+AH49</f>
        <v>55606086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1924</v>
      </c>
      <c r="F52" s="368"/>
      <c r="G52" s="369"/>
      <c r="H52" s="367">
        <v>303500</v>
      </c>
      <c r="I52" s="368"/>
      <c r="J52" s="368"/>
      <c r="K52" s="369"/>
      <c r="L52" s="367">
        <f>L49+L50</f>
        <v>107</v>
      </c>
      <c r="M52" s="368"/>
      <c r="N52" s="369"/>
      <c r="O52" s="367">
        <v>1900</v>
      </c>
      <c r="P52" s="368"/>
      <c r="Q52" s="367">
        <v>303600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DC49-A56F-46A3-A649-A4D6D1069D5B}">
  <dimension ref="A1:U68"/>
  <sheetViews>
    <sheetView view="pageBreakPreview" zoomScaleNormal="100" zoomScaleSheetLayoutView="100" workbookViewId="0"/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231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29015831</v>
      </c>
      <c r="E6" s="219">
        <f t="shared" ref="E6:E32" si="0">IF(D6=0,"－",ROUND(D6/$D$33*100,1))</f>
        <v>19.600000000000001</v>
      </c>
      <c r="F6" s="226">
        <v>3.8</v>
      </c>
      <c r="G6" s="760" t="s">
        <v>109</v>
      </c>
      <c r="H6" s="761"/>
      <c r="I6" s="762"/>
      <c r="J6" s="685">
        <v>18044619</v>
      </c>
      <c r="K6" s="687"/>
      <c r="L6" s="227">
        <f t="shared" ref="L6:L29" si="1">IF(J6=0,"－",ROUND(J6/$J$29*100,1))</f>
        <v>12.7</v>
      </c>
      <c r="M6" s="793">
        <v>-0.6</v>
      </c>
      <c r="N6" s="794"/>
      <c r="O6" s="156">
        <v>16093784</v>
      </c>
      <c r="P6" s="685">
        <v>15328967</v>
      </c>
      <c r="Q6" s="687"/>
      <c r="R6" s="228">
        <f t="shared" ref="R6:R16" si="2">IF(P6=0,"－",ROUND(P6/$P$25*100,1))</f>
        <v>18.5</v>
      </c>
    </row>
    <row r="7" spans="1:20" ht="23.25" customHeight="1" x14ac:dyDescent="0.15">
      <c r="B7" s="696" t="s">
        <v>110</v>
      </c>
      <c r="C7" s="697"/>
      <c r="D7" s="156">
        <v>402381</v>
      </c>
      <c r="E7" s="230">
        <f t="shared" si="0"/>
        <v>0.3</v>
      </c>
      <c r="F7" s="226">
        <v>0.7</v>
      </c>
      <c r="G7" s="162" t="s">
        <v>111</v>
      </c>
      <c r="H7" s="753" t="s">
        <v>112</v>
      </c>
      <c r="I7" s="753"/>
      <c r="J7" s="649">
        <v>11775430</v>
      </c>
      <c r="K7" s="651"/>
      <c r="L7" s="227">
        <f t="shared" si="1"/>
        <v>8.3000000000000007</v>
      </c>
      <c r="M7" s="793">
        <v>1.8</v>
      </c>
      <c r="N7" s="794"/>
      <c r="O7" s="156">
        <v>10473565</v>
      </c>
      <c r="P7" s="649">
        <v>10418585</v>
      </c>
      <c r="Q7" s="651"/>
      <c r="R7" s="231">
        <f t="shared" si="2"/>
        <v>12.6</v>
      </c>
    </row>
    <row r="8" spans="1:20" ht="23.25" customHeight="1" x14ac:dyDescent="0.15">
      <c r="B8" s="696" t="s">
        <v>113</v>
      </c>
      <c r="C8" s="697"/>
      <c r="D8" s="156">
        <v>105054</v>
      </c>
      <c r="E8" s="230">
        <f t="shared" si="0"/>
        <v>0.1</v>
      </c>
      <c r="F8" s="226">
        <v>18.600000000000001</v>
      </c>
      <c r="G8" s="164"/>
      <c r="H8" s="753" t="s">
        <v>114</v>
      </c>
      <c r="I8" s="753"/>
      <c r="J8" s="649">
        <v>649601</v>
      </c>
      <c r="K8" s="651"/>
      <c r="L8" s="227">
        <f t="shared" si="1"/>
        <v>0.5</v>
      </c>
      <c r="M8" s="793">
        <v>-41.6</v>
      </c>
      <c r="N8" s="794"/>
      <c r="O8" s="156">
        <v>649601</v>
      </c>
      <c r="P8" s="649">
        <v>264212</v>
      </c>
      <c r="Q8" s="651"/>
      <c r="R8" s="231">
        <f t="shared" si="2"/>
        <v>0.3</v>
      </c>
    </row>
    <row r="9" spans="1:20" ht="23.25" customHeight="1" x14ac:dyDescent="0.15">
      <c r="B9" s="696" t="s">
        <v>115</v>
      </c>
      <c r="C9" s="697"/>
      <c r="D9" s="156">
        <v>559621</v>
      </c>
      <c r="E9" s="230">
        <f t="shared" si="0"/>
        <v>0.4</v>
      </c>
      <c r="F9" s="226">
        <v>18.399999999999999</v>
      </c>
      <c r="G9" s="735" t="s">
        <v>116</v>
      </c>
      <c r="H9" s="736"/>
      <c r="I9" s="719"/>
      <c r="J9" s="649">
        <v>46085590</v>
      </c>
      <c r="K9" s="651"/>
      <c r="L9" s="227">
        <f t="shared" si="1"/>
        <v>32.5</v>
      </c>
      <c r="M9" s="793">
        <v>1.4</v>
      </c>
      <c r="N9" s="794"/>
      <c r="O9" s="156">
        <v>18913333</v>
      </c>
      <c r="P9" s="649">
        <v>15793629</v>
      </c>
      <c r="Q9" s="651"/>
      <c r="R9" s="231">
        <f t="shared" si="2"/>
        <v>19</v>
      </c>
    </row>
    <row r="10" spans="1:20" ht="23.25" customHeight="1" x14ac:dyDescent="0.15">
      <c r="B10" s="696" t="s">
        <v>117</v>
      </c>
      <c r="C10" s="697"/>
      <c r="D10" s="156">
        <v>602846</v>
      </c>
      <c r="E10" s="230">
        <f t="shared" si="0"/>
        <v>0.4</v>
      </c>
      <c r="F10" s="226">
        <v>65.2</v>
      </c>
      <c r="G10" s="735" t="s">
        <v>118</v>
      </c>
      <c r="H10" s="736"/>
      <c r="I10" s="719"/>
      <c r="J10" s="649">
        <v>3391881</v>
      </c>
      <c r="K10" s="651"/>
      <c r="L10" s="227">
        <f t="shared" si="1"/>
        <v>2.4</v>
      </c>
      <c r="M10" s="793">
        <v>19</v>
      </c>
      <c r="N10" s="794"/>
      <c r="O10" s="156">
        <v>3391881</v>
      </c>
      <c r="P10" s="649">
        <v>3391881</v>
      </c>
      <c r="Q10" s="651"/>
      <c r="R10" s="231">
        <f t="shared" si="2"/>
        <v>4.0999999999999996</v>
      </c>
    </row>
    <row r="11" spans="1:20" ht="23.25" customHeight="1" x14ac:dyDescent="0.15">
      <c r="B11" s="696" t="s">
        <v>119</v>
      </c>
      <c r="C11" s="697"/>
      <c r="D11" s="156">
        <v>7015462</v>
      </c>
      <c r="E11" s="230">
        <f t="shared" si="0"/>
        <v>4.7</v>
      </c>
      <c r="F11" s="226">
        <v>-2.2000000000000002</v>
      </c>
      <c r="G11" s="750" t="s">
        <v>120</v>
      </c>
      <c r="H11" s="752" t="s">
        <v>121</v>
      </c>
      <c r="I11" s="719"/>
      <c r="J11" s="649">
        <v>3391881</v>
      </c>
      <c r="K11" s="651"/>
      <c r="L11" s="227">
        <f t="shared" si="1"/>
        <v>2.4</v>
      </c>
      <c r="M11" s="793">
        <v>19</v>
      </c>
      <c r="N11" s="794"/>
      <c r="O11" s="156">
        <v>3391881</v>
      </c>
      <c r="P11" s="649">
        <v>3391881</v>
      </c>
      <c r="Q11" s="651"/>
      <c r="R11" s="231">
        <f t="shared" si="2"/>
        <v>4.0999999999999996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26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2983</v>
      </c>
      <c r="E13" s="234">
        <f t="shared" si="0"/>
        <v>0</v>
      </c>
      <c r="F13" s="226">
        <v>16472.2</v>
      </c>
      <c r="G13" s="735" t="s">
        <v>127</v>
      </c>
      <c r="H13" s="736"/>
      <c r="I13" s="719"/>
      <c r="J13" s="649">
        <f>J6+J9+J10</f>
        <v>67522090</v>
      </c>
      <c r="K13" s="651"/>
      <c r="L13" s="227">
        <f t="shared" si="1"/>
        <v>47.6</v>
      </c>
      <c r="M13" s="793">
        <v>1.6</v>
      </c>
      <c r="N13" s="794"/>
      <c r="O13" s="168">
        <f>O6+O9+O10</f>
        <v>38398998</v>
      </c>
      <c r="P13" s="649">
        <f>P6+P9+P10</f>
        <v>34514477</v>
      </c>
      <c r="Q13" s="651"/>
      <c r="R13" s="231">
        <f t="shared" si="2"/>
        <v>41.6</v>
      </c>
    </row>
    <row r="14" spans="1:20" ht="23.25" customHeight="1" x14ac:dyDescent="0.15">
      <c r="B14" s="696" t="s">
        <v>128</v>
      </c>
      <c r="C14" s="697"/>
      <c r="D14" s="156">
        <v>111632</v>
      </c>
      <c r="E14" s="234">
        <f t="shared" si="0"/>
        <v>0.1</v>
      </c>
      <c r="F14" s="226">
        <v>9.9</v>
      </c>
      <c r="G14" s="735" t="s">
        <v>129</v>
      </c>
      <c r="H14" s="736"/>
      <c r="I14" s="719"/>
      <c r="J14" s="649">
        <v>26113747</v>
      </c>
      <c r="K14" s="651"/>
      <c r="L14" s="227">
        <f t="shared" si="1"/>
        <v>18.399999999999999</v>
      </c>
      <c r="M14" s="680">
        <v>-2.6</v>
      </c>
      <c r="N14" s="786"/>
      <c r="O14" s="156">
        <v>21030906</v>
      </c>
      <c r="P14" s="649">
        <v>18762870</v>
      </c>
      <c r="Q14" s="651"/>
      <c r="R14" s="235">
        <f t="shared" si="2"/>
        <v>22.6</v>
      </c>
    </row>
    <row r="15" spans="1:20" ht="23.25" customHeight="1" x14ac:dyDescent="0.15">
      <c r="B15" s="792" t="s">
        <v>130</v>
      </c>
      <c r="C15" s="737"/>
      <c r="D15" s="156">
        <v>175107</v>
      </c>
      <c r="E15" s="233">
        <f t="shared" si="0"/>
        <v>0.1</v>
      </c>
      <c r="F15" s="226">
        <v>-13.6</v>
      </c>
      <c r="G15" s="735" t="s">
        <v>131</v>
      </c>
      <c r="H15" s="736"/>
      <c r="I15" s="719"/>
      <c r="J15" s="649">
        <v>1208008</v>
      </c>
      <c r="K15" s="651"/>
      <c r="L15" s="227">
        <f t="shared" si="1"/>
        <v>0.9</v>
      </c>
      <c r="M15" s="680">
        <v>1.8</v>
      </c>
      <c r="N15" s="786"/>
      <c r="O15" s="156">
        <v>1051200</v>
      </c>
      <c r="P15" s="649">
        <v>1051200</v>
      </c>
      <c r="Q15" s="651"/>
      <c r="R15" s="231">
        <f t="shared" si="2"/>
        <v>1.3</v>
      </c>
    </row>
    <row r="16" spans="1:20" ht="23.25" customHeight="1" x14ac:dyDescent="0.15">
      <c r="B16" s="696" t="s">
        <v>132</v>
      </c>
      <c r="C16" s="737"/>
      <c r="D16" s="156">
        <v>46569878</v>
      </c>
      <c r="E16" s="230">
        <f t="shared" si="0"/>
        <v>31.5</v>
      </c>
      <c r="F16" s="226">
        <v>5.8</v>
      </c>
      <c r="G16" s="735" t="s">
        <v>133</v>
      </c>
      <c r="H16" s="736"/>
      <c r="I16" s="719"/>
      <c r="J16" s="649">
        <v>9826843</v>
      </c>
      <c r="K16" s="651"/>
      <c r="L16" s="227">
        <f t="shared" si="1"/>
        <v>6.9</v>
      </c>
      <c r="M16" s="680">
        <v>-7.8</v>
      </c>
      <c r="N16" s="786"/>
      <c r="O16" s="156">
        <v>8539385</v>
      </c>
      <c r="P16" s="649">
        <v>3841449</v>
      </c>
      <c r="Q16" s="651"/>
      <c r="R16" s="231">
        <f t="shared" si="2"/>
        <v>4.5999999999999996</v>
      </c>
    </row>
    <row r="17" spans="1:21" ht="23.25" customHeight="1" x14ac:dyDescent="0.15">
      <c r="B17" s="738" t="s">
        <v>120</v>
      </c>
      <c r="C17" s="171" t="s">
        <v>134</v>
      </c>
      <c r="D17" s="156">
        <v>43548527</v>
      </c>
      <c r="E17" s="230">
        <f t="shared" si="0"/>
        <v>29.5</v>
      </c>
      <c r="F17" s="226">
        <v>2.9</v>
      </c>
      <c r="G17" s="735" t="s">
        <v>42</v>
      </c>
      <c r="H17" s="736"/>
      <c r="I17" s="719"/>
      <c r="J17" s="649">
        <v>9344680</v>
      </c>
      <c r="K17" s="651"/>
      <c r="L17" s="227">
        <f t="shared" si="1"/>
        <v>6.6</v>
      </c>
      <c r="M17" s="680">
        <v>1.7</v>
      </c>
      <c r="N17" s="786"/>
      <c r="O17" s="156">
        <v>8181844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3021351</v>
      </c>
      <c r="E18" s="230">
        <f t="shared" si="0"/>
        <v>2</v>
      </c>
      <c r="F18" s="226">
        <v>76.7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22745</v>
      </c>
      <c r="E19" s="230">
        <f t="shared" si="0"/>
        <v>0</v>
      </c>
      <c r="F19" s="226">
        <v>-2.2999999999999998</v>
      </c>
      <c r="G19" s="735" t="s">
        <v>138</v>
      </c>
      <c r="H19" s="736"/>
      <c r="I19" s="719"/>
      <c r="J19" s="649">
        <v>4779</v>
      </c>
      <c r="K19" s="651"/>
      <c r="L19" s="227">
        <f t="shared" si="1"/>
        <v>0</v>
      </c>
      <c r="M19" s="680">
        <v>44.6</v>
      </c>
      <c r="N19" s="786"/>
      <c r="O19" s="156">
        <v>9</v>
      </c>
      <c r="P19" s="649">
        <v>9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84583540</v>
      </c>
      <c r="E20" s="230">
        <f t="shared" si="0"/>
        <v>57.2</v>
      </c>
      <c r="F20" s="226">
        <v>4.7</v>
      </c>
      <c r="G20" s="735" t="s">
        <v>141</v>
      </c>
      <c r="H20" s="736"/>
      <c r="I20" s="719"/>
      <c r="J20" s="649">
        <v>11360539</v>
      </c>
      <c r="K20" s="651"/>
      <c r="L20" s="227">
        <f t="shared" si="1"/>
        <v>8</v>
      </c>
      <c r="M20" s="680">
        <v>8.9</v>
      </c>
      <c r="N20" s="786"/>
      <c r="O20" s="156">
        <v>9561254</v>
      </c>
      <c r="P20" s="649">
        <v>7306283</v>
      </c>
      <c r="Q20" s="651"/>
      <c r="R20" s="231">
        <f>IF(P20=0,"－",ROUND(P20/$P$25*100,1))</f>
        <v>8.8000000000000007</v>
      </c>
    </row>
    <row r="21" spans="1:21" ht="23.25" customHeight="1" x14ac:dyDescent="0.15">
      <c r="B21" s="696" t="s">
        <v>142</v>
      </c>
      <c r="C21" s="697"/>
      <c r="D21" s="156">
        <v>1271953</v>
      </c>
      <c r="E21" s="233">
        <f t="shared" si="0"/>
        <v>0.9</v>
      </c>
      <c r="F21" s="226">
        <v>5.5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2322348</v>
      </c>
      <c r="E22" s="230">
        <f t="shared" si="0"/>
        <v>1.6</v>
      </c>
      <c r="F22" s="226">
        <v>-0.9</v>
      </c>
      <c r="G22" s="733" t="s">
        <v>145</v>
      </c>
      <c r="H22" s="734"/>
      <c r="I22" s="726"/>
      <c r="J22" s="650">
        <f>J24+J27+J28</f>
        <v>16505730</v>
      </c>
      <c r="K22" s="651"/>
      <c r="L22" s="227">
        <f t="shared" si="1"/>
        <v>11.6</v>
      </c>
      <c r="M22" s="680">
        <v>48.5</v>
      </c>
      <c r="N22" s="786"/>
      <c r="O22" s="172">
        <f>O24+O27+O28</f>
        <v>8638637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508794</v>
      </c>
      <c r="E23" s="230">
        <f t="shared" si="0"/>
        <v>0.3</v>
      </c>
      <c r="F23" s="226">
        <v>0.1</v>
      </c>
      <c r="G23" s="176"/>
      <c r="H23" s="725" t="s">
        <v>148</v>
      </c>
      <c r="I23" s="726"/>
      <c r="J23" s="649">
        <v>430240</v>
      </c>
      <c r="K23" s="651"/>
      <c r="L23" s="227">
        <f t="shared" si="1"/>
        <v>0.3</v>
      </c>
      <c r="M23" s="680">
        <v>5.6</v>
      </c>
      <c r="N23" s="786"/>
      <c r="O23" s="156">
        <v>430240</v>
      </c>
      <c r="P23" s="787">
        <v>65476288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26967584</v>
      </c>
      <c r="E24" s="230">
        <f t="shared" si="0"/>
        <v>18.2</v>
      </c>
      <c r="F24" s="226">
        <v>-16.3</v>
      </c>
      <c r="G24" s="727" t="s">
        <v>150</v>
      </c>
      <c r="H24" s="725" t="s">
        <v>151</v>
      </c>
      <c r="I24" s="726"/>
      <c r="J24" s="649">
        <v>16505730</v>
      </c>
      <c r="K24" s="651"/>
      <c r="L24" s="227">
        <f t="shared" si="1"/>
        <v>11.6</v>
      </c>
      <c r="M24" s="680">
        <v>48.5</v>
      </c>
      <c r="N24" s="786"/>
      <c r="O24" s="156">
        <v>8638637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14995695</v>
      </c>
      <c r="E25" s="230">
        <f t="shared" si="0"/>
        <v>10.1</v>
      </c>
      <c r="F25" s="226">
        <v>23.3</v>
      </c>
      <c r="G25" s="727"/>
      <c r="H25" s="723" t="s">
        <v>120</v>
      </c>
      <c r="I25" s="144" t="s">
        <v>154</v>
      </c>
      <c r="J25" s="649">
        <v>5781451</v>
      </c>
      <c r="K25" s="651"/>
      <c r="L25" s="227">
        <f t="shared" si="1"/>
        <v>4.0999999999999996</v>
      </c>
      <c r="M25" s="680">
        <v>66.599999999999994</v>
      </c>
      <c r="N25" s="786"/>
      <c r="O25" s="156">
        <v>819762</v>
      </c>
      <c r="P25" s="787">
        <v>83000985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2044681</v>
      </c>
      <c r="E26" s="230">
        <f t="shared" si="0"/>
        <v>1.4</v>
      </c>
      <c r="F26" s="226">
        <v>533.70000000000005</v>
      </c>
      <c r="G26" s="727"/>
      <c r="H26" s="724"/>
      <c r="I26" s="144" t="s">
        <v>156</v>
      </c>
      <c r="J26" s="649">
        <v>10724279</v>
      </c>
      <c r="K26" s="651"/>
      <c r="L26" s="227">
        <f t="shared" si="1"/>
        <v>7.6</v>
      </c>
      <c r="M26" s="680">
        <v>40.299999999999997</v>
      </c>
      <c r="N26" s="786"/>
      <c r="O26" s="156">
        <v>7818875</v>
      </c>
      <c r="R26" s="180"/>
    </row>
    <row r="27" spans="1:21" ht="23.25" customHeight="1" x14ac:dyDescent="0.15">
      <c r="B27" s="696" t="s">
        <v>157</v>
      </c>
      <c r="C27" s="697"/>
      <c r="D27" s="156">
        <v>1217994</v>
      </c>
      <c r="E27" s="230">
        <f t="shared" si="0"/>
        <v>0.8</v>
      </c>
      <c r="F27" s="226">
        <v>3.4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5974034</v>
      </c>
      <c r="E28" s="234">
        <f t="shared" si="0"/>
        <v>4</v>
      </c>
      <c r="F28" s="226">
        <v>85.9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4050693</v>
      </c>
      <c r="E29" s="230">
        <f t="shared" si="0"/>
        <v>2.7</v>
      </c>
      <c r="F29" s="226">
        <v>-16.7</v>
      </c>
      <c r="G29" s="698" t="s">
        <v>162</v>
      </c>
      <c r="H29" s="659"/>
      <c r="I29" s="618"/>
      <c r="J29" s="649">
        <f>SUM(J13:K22)</f>
        <v>141886416</v>
      </c>
      <c r="K29" s="651"/>
      <c r="L29" s="242">
        <f t="shared" si="1"/>
        <v>100</v>
      </c>
      <c r="M29" s="784">
        <v>4.4000000000000004</v>
      </c>
      <c r="N29" s="785"/>
      <c r="O29" s="182">
        <f>SUM(O13:O22)</f>
        <v>95402233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2092122</v>
      </c>
      <c r="E30" s="230">
        <f t="shared" si="0"/>
        <v>1.4</v>
      </c>
      <c r="F30" s="226">
        <v>11.5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1746100</v>
      </c>
      <c r="E31" s="230">
        <f t="shared" si="0"/>
        <v>1.2</v>
      </c>
      <c r="F31" s="226">
        <v>59.3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63191998</v>
      </c>
      <c r="E32" s="234">
        <f t="shared" si="0"/>
        <v>42.8</v>
      </c>
      <c r="F32" s="226">
        <v>3.6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147775538</v>
      </c>
      <c r="E33" s="243">
        <f>IF(D33=0,"－",ROUND(D33/$D$33*100,1))</f>
        <v>100</v>
      </c>
      <c r="F33" s="253">
        <v>4.2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26528040</v>
      </c>
      <c r="O37" s="651"/>
      <c r="P37" s="206">
        <f t="shared" ref="P37:P43" si="3">IF(N37=0,"－",ROUND(N37/$N$43*100,1))</f>
        <v>91.4</v>
      </c>
      <c r="Q37" s="680">
        <v>4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636893</v>
      </c>
      <c r="E38" s="219">
        <f t="shared" ref="E38:E51" si="4">IF(D38=0,"－",ROUND(D38/$D$51*100,1))</f>
        <v>0.4</v>
      </c>
      <c r="F38" s="210">
        <v>-0.2</v>
      </c>
      <c r="G38" s="685">
        <v>636892</v>
      </c>
      <c r="H38" s="686"/>
      <c r="I38" s="687"/>
      <c r="J38" s="245">
        <f t="shared" ref="J38:J51" si="5">IF(G38=0,"－",ROUND(G38/$G$51*100,1))</f>
        <v>0.7</v>
      </c>
      <c r="K38" s="669" t="s">
        <v>173</v>
      </c>
      <c r="L38" s="670"/>
      <c r="M38" s="655"/>
      <c r="N38" s="649">
        <v>128320</v>
      </c>
      <c r="O38" s="651"/>
      <c r="P38" s="206">
        <f t="shared" si="3"/>
        <v>0.4</v>
      </c>
      <c r="Q38" s="680">
        <v>0.4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20327495</v>
      </c>
      <c r="E39" s="219">
        <f t="shared" si="4"/>
        <v>14.3</v>
      </c>
      <c r="F39" s="210">
        <v>7.7</v>
      </c>
      <c r="G39" s="649">
        <v>18330018</v>
      </c>
      <c r="H39" s="650"/>
      <c r="I39" s="651"/>
      <c r="J39" s="246">
        <f t="shared" si="5"/>
        <v>19.2</v>
      </c>
      <c r="K39" s="669" t="s">
        <v>175</v>
      </c>
      <c r="L39" s="670"/>
      <c r="M39" s="655"/>
      <c r="N39" s="649">
        <v>2344941</v>
      </c>
      <c r="O39" s="651"/>
      <c r="P39" s="206">
        <f t="shared" si="3"/>
        <v>8.1</v>
      </c>
      <c r="Q39" s="680">
        <v>2.1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73297146</v>
      </c>
      <c r="E40" s="219">
        <f t="shared" si="4"/>
        <v>51.7</v>
      </c>
      <c r="F40" s="210">
        <v>2.6</v>
      </c>
      <c r="G40" s="649">
        <v>41768712</v>
      </c>
      <c r="H40" s="650"/>
      <c r="I40" s="651"/>
      <c r="J40" s="246">
        <f t="shared" si="5"/>
        <v>43.8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12825903</v>
      </c>
      <c r="E41" s="219">
        <f t="shared" si="4"/>
        <v>9</v>
      </c>
      <c r="F41" s="210">
        <v>-4.7</v>
      </c>
      <c r="G41" s="649">
        <v>8259315</v>
      </c>
      <c r="H41" s="650"/>
      <c r="I41" s="651"/>
      <c r="J41" s="246">
        <f t="shared" si="5"/>
        <v>8.6999999999999993</v>
      </c>
      <c r="K41" s="669" t="s">
        <v>180</v>
      </c>
      <c r="L41" s="670"/>
      <c r="M41" s="655"/>
      <c r="N41" s="649">
        <v>14530</v>
      </c>
      <c r="O41" s="651"/>
      <c r="P41" s="206">
        <f t="shared" si="3"/>
        <v>0.1</v>
      </c>
      <c r="Q41" s="680">
        <v>11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198837</v>
      </c>
      <c r="E42" s="219">
        <f t="shared" si="4"/>
        <v>0.1</v>
      </c>
      <c r="F42" s="210">
        <v>59</v>
      </c>
      <c r="G42" s="649">
        <v>183686</v>
      </c>
      <c r="H42" s="650"/>
      <c r="I42" s="651"/>
      <c r="J42" s="246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124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29015831</v>
      </c>
      <c r="O43" s="651"/>
      <c r="P43" s="234">
        <f t="shared" si="3"/>
        <v>100</v>
      </c>
      <c r="Q43" s="680">
        <v>3.8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3049582</v>
      </c>
      <c r="E44" s="219">
        <f t="shared" si="4"/>
        <v>2.1</v>
      </c>
      <c r="F44" s="210">
        <v>-8.8000000000000007</v>
      </c>
      <c r="G44" s="649">
        <v>2906555</v>
      </c>
      <c r="H44" s="650"/>
      <c r="I44" s="651"/>
      <c r="J44" s="246">
        <f t="shared" si="5"/>
        <v>3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12754993</v>
      </c>
      <c r="E45" s="219">
        <f t="shared" si="4"/>
        <v>9</v>
      </c>
      <c r="F45" s="210">
        <v>33.4</v>
      </c>
      <c r="G45" s="649">
        <v>6345684</v>
      </c>
      <c r="H45" s="650"/>
      <c r="I45" s="651"/>
      <c r="J45" s="246">
        <f t="shared" si="5"/>
        <v>6.7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870736</v>
      </c>
      <c r="E46" s="219">
        <f t="shared" si="4"/>
        <v>0.6</v>
      </c>
      <c r="F46" s="210">
        <v>79.900000000000006</v>
      </c>
      <c r="G46" s="649">
        <v>582508</v>
      </c>
      <c r="H46" s="650"/>
      <c r="I46" s="651"/>
      <c r="J46" s="246">
        <f t="shared" si="5"/>
        <v>0.6</v>
      </c>
      <c r="K46" s="675">
        <v>99.1</v>
      </c>
      <c r="L46" s="676"/>
      <c r="M46" s="677"/>
      <c r="N46" s="678">
        <v>59.1</v>
      </c>
      <c r="O46" s="677"/>
      <c r="P46" s="678">
        <v>98.5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14532889</v>
      </c>
      <c r="E47" s="219">
        <f t="shared" si="4"/>
        <v>10.199999999999999</v>
      </c>
      <c r="F47" s="210">
        <v>-3.5</v>
      </c>
      <c r="G47" s="649">
        <v>12996921</v>
      </c>
      <c r="H47" s="650"/>
      <c r="I47" s="651"/>
      <c r="J47" s="246">
        <f t="shared" si="5"/>
        <v>13.6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3391942</v>
      </c>
      <c r="E49" s="219">
        <f t="shared" si="4"/>
        <v>2.4</v>
      </c>
      <c r="F49" s="210">
        <v>19</v>
      </c>
      <c r="G49" s="649">
        <v>3391942</v>
      </c>
      <c r="H49" s="650"/>
      <c r="I49" s="651"/>
      <c r="J49" s="246">
        <f t="shared" si="5"/>
        <v>3.6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27720840</v>
      </c>
      <c r="O50" s="623"/>
      <c r="P50" s="217">
        <v>1</v>
      </c>
      <c r="Q50" s="619">
        <v>3837563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141886416</v>
      </c>
      <c r="E51" s="780">
        <f t="shared" si="4"/>
        <v>100</v>
      </c>
      <c r="F51" s="639">
        <v>4.4000000000000004</v>
      </c>
      <c r="G51" s="641">
        <f>SUM(G38:I50)</f>
        <v>95402233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26952386</v>
      </c>
      <c r="O51" s="628"/>
      <c r="P51" s="219">
        <v>0.6</v>
      </c>
      <c r="Q51" s="627">
        <v>404029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 t="s">
        <v>124</v>
      </c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4230451</v>
      </c>
      <c r="O52" s="623"/>
      <c r="P52" s="217">
        <v>0.8</v>
      </c>
      <c r="Q52" s="619">
        <v>895189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4024109</v>
      </c>
      <c r="O53" s="615"/>
      <c r="P53" s="222">
        <v>-1.6</v>
      </c>
      <c r="Q53" s="614">
        <v>98498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23247293</v>
      </c>
      <c r="O54" s="623"/>
      <c r="P54" s="217">
        <v>1.8</v>
      </c>
      <c r="Q54" s="619">
        <v>3696166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22963887</v>
      </c>
      <c r="O55" s="615"/>
      <c r="P55" s="219">
        <v>3.7</v>
      </c>
      <c r="Q55" s="614">
        <v>230249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230</v>
      </c>
      <c r="O56" s="623"/>
      <c r="P56" s="217" t="s">
        <v>230</v>
      </c>
      <c r="Q56" s="619" t="s">
        <v>230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230</v>
      </c>
      <c r="O57" s="615"/>
      <c r="P57" s="222" t="s">
        <v>230</v>
      </c>
      <c r="Q57" s="614" t="s">
        <v>230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370119</v>
      </c>
      <c r="O58" s="623"/>
      <c r="P58" s="217">
        <v>13.4</v>
      </c>
      <c r="Q58" s="619">
        <v>370119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370119</v>
      </c>
      <c r="O59" s="615"/>
      <c r="P59" s="219">
        <v>13.4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230</v>
      </c>
      <c r="O60" s="620"/>
      <c r="P60" s="248" t="s">
        <v>230</v>
      </c>
      <c r="Q60" s="621" t="s">
        <v>230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230</v>
      </c>
      <c r="O61" s="609"/>
      <c r="P61" s="249" t="s">
        <v>230</v>
      </c>
      <c r="Q61" s="610" t="s">
        <v>230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35" priority="4" stopIfTrue="1">
      <formula>"IF(AND(D6=0,F6=0,【参考】24右!F6=0））"</formula>
    </cfRule>
  </conditionalFormatting>
  <conditionalFormatting sqref="M6:N29">
    <cfRule type="expression" dxfId="34" priority="1" stopIfTrue="1">
      <formula>"IF（F6=0,【参考】24右!F6＝0,'25年度右'!D6＝0）"</formula>
    </cfRule>
  </conditionalFormatting>
  <printOptions horizontalCentered="1" verticalCentered="1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rowBreaks count="1" manualBreakCount="1">
    <brk id="61" max="17" man="1"/>
  </rowBreaks>
  <colBreaks count="1" manualBreakCount="1">
    <brk id="18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1FE7-235E-4ACE-9F11-8D00C516A6E3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232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524310</v>
      </c>
      <c r="F5" s="388"/>
      <c r="G5" s="388"/>
      <c r="H5" s="388"/>
      <c r="I5" s="14" t="s">
        <v>7</v>
      </c>
      <c r="J5" s="599">
        <v>42.99</v>
      </c>
      <c r="K5" s="600"/>
      <c r="L5" s="600"/>
      <c r="M5" s="600"/>
      <c r="N5" s="15" t="s">
        <v>8</v>
      </c>
      <c r="O5" s="601">
        <v>12196</v>
      </c>
      <c r="P5" s="596"/>
      <c r="Q5" s="596"/>
      <c r="R5" s="596"/>
      <c r="S5" s="596"/>
      <c r="T5" s="596"/>
      <c r="U5" s="14" t="s">
        <v>7</v>
      </c>
      <c r="V5" s="601">
        <v>524310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539439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498109</v>
      </c>
      <c r="F6" s="368"/>
      <c r="G6" s="368"/>
      <c r="H6" s="368"/>
      <c r="I6" s="19" t="s">
        <v>7</v>
      </c>
      <c r="J6" s="590">
        <v>40.159999999999997</v>
      </c>
      <c r="K6" s="591"/>
      <c r="L6" s="591"/>
      <c r="M6" s="591"/>
      <c r="N6" s="20" t="s">
        <v>8</v>
      </c>
      <c r="O6" s="592">
        <v>12404</v>
      </c>
      <c r="P6" s="593"/>
      <c r="Q6" s="593"/>
      <c r="R6" s="593"/>
      <c r="S6" s="593"/>
      <c r="T6" s="593"/>
      <c r="U6" s="19" t="s">
        <v>7</v>
      </c>
      <c r="V6" s="592">
        <v>498109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535305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242322594</v>
      </c>
      <c r="H10" s="396"/>
      <c r="I10" s="396"/>
      <c r="J10" s="396"/>
      <c r="K10" s="396"/>
      <c r="L10" s="46"/>
      <c r="M10" s="47"/>
      <c r="N10" s="395">
        <v>240885135</v>
      </c>
      <c r="O10" s="396"/>
      <c r="P10" s="396"/>
      <c r="Q10" s="396"/>
      <c r="R10" s="48"/>
      <c r="S10" s="772">
        <f>IF(N10=0,IF(G10&gt;0,"皆増","－"),IF(G10=0,"皆減",ROUND((G10-N10)/N10*100,1)))</f>
        <v>0.6</v>
      </c>
      <c r="T10" s="773"/>
      <c r="U10" s="581" t="s">
        <v>23</v>
      </c>
      <c r="V10" s="429"/>
      <c r="W10" s="429"/>
      <c r="X10" s="429"/>
      <c r="Y10" s="400"/>
      <c r="Z10" s="395">
        <v>133328072</v>
      </c>
      <c r="AA10" s="396"/>
      <c r="AB10" s="396"/>
      <c r="AC10" s="396"/>
      <c r="AD10" s="49"/>
      <c r="AE10" s="50"/>
      <c r="AF10" s="395">
        <v>125412354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233187326</v>
      </c>
      <c r="H12" s="351"/>
      <c r="I12" s="351"/>
      <c r="J12" s="351"/>
      <c r="K12" s="351"/>
      <c r="L12" s="46"/>
      <c r="M12" s="47"/>
      <c r="N12" s="350">
        <v>232505093</v>
      </c>
      <c r="O12" s="351"/>
      <c r="P12" s="351"/>
      <c r="Q12" s="351"/>
      <c r="R12" s="48"/>
      <c r="S12" s="772">
        <f>IF(N12=0,IF(G12&gt;0,"皆増","－"),IF(G12=0,"皆減",ROUND((G12-N12)/N12*100,1)))</f>
        <v>0.3</v>
      </c>
      <c r="T12" s="773"/>
      <c r="U12" s="574" t="s">
        <v>26</v>
      </c>
      <c r="V12" s="380"/>
      <c r="W12" s="380"/>
      <c r="X12" s="380"/>
      <c r="Y12" s="381"/>
      <c r="Z12" s="395">
        <v>66097788</v>
      </c>
      <c r="AA12" s="396"/>
      <c r="AB12" s="396"/>
      <c r="AC12" s="396"/>
      <c r="AD12" s="62"/>
      <c r="AE12" s="63" t="s">
        <v>19</v>
      </c>
      <c r="AF12" s="395">
        <v>61281473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9135268</v>
      </c>
      <c r="H14" s="351"/>
      <c r="I14" s="351"/>
      <c r="J14" s="351"/>
      <c r="K14" s="351"/>
      <c r="L14" s="46"/>
      <c r="M14" s="47"/>
      <c r="N14" s="350">
        <v>8380042</v>
      </c>
      <c r="O14" s="351"/>
      <c r="P14" s="351"/>
      <c r="Q14" s="351"/>
      <c r="R14" s="68"/>
      <c r="S14" s="772">
        <f>IF(N14=0,IF(G14&gt;0,"皆増","－"),IF(G14=0,"皆減",ROUND((G14-N14)/N14*100,1)))</f>
        <v>9</v>
      </c>
      <c r="T14" s="773"/>
      <c r="U14" s="574" t="s">
        <v>29</v>
      </c>
      <c r="V14" s="380"/>
      <c r="W14" s="380"/>
      <c r="X14" s="380"/>
      <c r="Y14" s="381"/>
      <c r="Z14" s="395">
        <v>143465669</v>
      </c>
      <c r="AA14" s="396"/>
      <c r="AB14" s="396"/>
      <c r="AC14" s="396"/>
      <c r="AD14" s="69"/>
      <c r="AE14" s="63" t="s">
        <v>19</v>
      </c>
      <c r="AF14" s="395">
        <v>134825376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1928227</v>
      </c>
      <c r="H16" s="396"/>
      <c r="I16" s="396"/>
      <c r="J16" s="396"/>
      <c r="K16" s="396"/>
      <c r="L16" s="46"/>
      <c r="M16" s="47"/>
      <c r="N16" s="395">
        <v>465675</v>
      </c>
      <c r="O16" s="396"/>
      <c r="P16" s="396"/>
      <c r="Q16" s="396"/>
      <c r="R16" s="48"/>
      <c r="S16" s="772">
        <f>IF(N16=0,IF(G16&gt;0,"皆増","－"),IF(G16=0,"皆減",ROUND((G16-N16)/N16*100,1)))</f>
        <v>314.10000000000002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7207041</v>
      </c>
      <c r="H18" s="351"/>
      <c r="I18" s="351"/>
      <c r="J18" s="351"/>
      <c r="K18" s="351"/>
      <c r="L18" s="46"/>
      <c r="M18" s="47"/>
      <c r="N18" s="350">
        <v>7914367</v>
      </c>
      <c r="O18" s="351"/>
      <c r="P18" s="351"/>
      <c r="Q18" s="351"/>
      <c r="R18" s="68"/>
      <c r="S18" s="772">
        <f>IF(N18=0,IF(G18&gt;0,"皆増","－"),IF(G18=0,"皆減",ROUND((G18-N18)/N18*100,1)))</f>
        <v>-8.9</v>
      </c>
      <c r="T18" s="773"/>
      <c r="U18" s="574" t="s">
        <v>38</v>
      </c>
      <c r="V18" s="380"/>
      <c r="W18" s="380"/>
      <c r="X18" s="380"/>
      <c r="Y18" s="381"/>
      <c r="Z18" s="559">
        <v>0.5</v>
      </c>
      <c r="AA18" s="560"/>
      <c r="AB18" s="560"/>
      <c r="AC18" s="560"/>
      <c r="AD18" s="74"/>
      <c r="AE18" s="75"/>
      <c r="AF18" s="61"/>
      <c r="AG18" s="560">
        <v>0.5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-707326</v>
      </c>
      <c r="H20" s="396"/>
      <c r="I20" s="396"/>
      <c r="J20" s="396"/>
      <c r="K20" s="396"/>
      <c r="L20" s="46"/>
      <c r="M20" s="47"/>
      <c r="N20" s="395">
        <v>-3016647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5</v>
      </c>
      <c r="AA20" s="554"/>
      <c r="AB20" s="554"/>
      <c r="AC20" s="554"/>
      <c r="AD20" s="45"/>
      <c r="AE20" s="80" t="s">
        <v>20</v>
      </c>
      <c r="AF20" s="34"/>
      <c r="AG20" s="557">
        <v>5.9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4024533</v>
      </c>
      <c r="H22" s="396"/>
      <c r="I22" s="396"/>
      <c r="J22" s="396"/>
      <c r="K22" s="396"/>
      <c r="L22" s="46"/>
      <c r="M22" s="47"/>
      <c r="N22" s="395">
        <v>5477325</v>
      </c>
      <c r="O22" s="396"/>
      <c r="P22" s="396"/>
      <c r="Q22" s="396"/>
      <c r="R22" s="48"/>
      <c r="S22" s="772">
        <f>IF(N22=0,IF(G22&gt;0,"皆増","－"),IF(G22=0,"皆減",ROUND((G22-N22)/N22*100,1)))</f>
        <v>-26.5</v>
      </c>
      <c r="T22" s="773"/>
      <c r="U22" s="547" t="s">
        <v>44</v>
      </c>
      <c r="V22" s="548"/>
      <c r="W22" s="548"/>
      <c r="X22" s="548"/>
      <c r="Y22" s="549"/>
      <c r="Z22" s="553">
        <v>73.099999999999994</v>
      </c>
      <c r="AA22" s="554"/>
      <c r="AB22" s="554"/>
      <c r="AC22" s="554"/>
      <c r="AD22" s="45"/>
      <c r="AE22" s="80" t="s">
        <v>20</v>
      </c>
      <c r="AF22" s="34"/>
      <c r="AG22" s="557">
        <v>74.7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25047925</v>
      </c>
      <c r="AA24" s="526"/>
      <c r="AB24" s="526"/>
      <c r="AC24" s="526"/>
      <c r="AD24" s="69"/>
      <c r="AE24" s="63" t="s">
        <v>19</v>
      </c>
      <c r="AF24" s="525">
        <v>23740626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1000000</v>
      </c>
      <c r="H26" s="396"/>
      <c r="I26" s="396"/>
      <c r="J26" s="396"/>
      <c r="K26" s="396"/>
      <c r="L26" s="46"/>
      <c r="M26" s="47"/>
      <c r="N26" s="395">
        <v>200000</v>
      </c>
      <c r="O26" s="396"/>
      <c r="P26" s="396"/>
      <c r="Q26" s="396"/>
      <c r="R26" s="48"/>
      <c r="S26" s="772">
        <f>IF(N26=0,IF(G26&gt;0,"皆増","－"),IF(G26=0,"皆減",ROUND((G26-N26)/N26*100,1)))</f>
        <v>400</v>
      </c>
      <c r="T26" s="773"/>
      <c r="U26" s="547" t="s">
        <v>50</v>
      </c>
      <c r="V26" s="548"/>
      <c r="W26" s="548"/>
      <c r="X26" s="548"/>
      <c r="Y26" s="549"/>
      <c r="Z26" s="525">
        <v>17619149</v>
      </c>
      <c r="AA26" s="526"/>
      <c r="AB26" s="526"/>
      <c r="AC26" s="526"/>
      <c r="AD26" s="69"/>
      <c r="AE26" s="63" t="s">
        <v>19</v>
      </c>
      <c r="AF26" s="525">
        <v>16238228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2317207</v>
      </c>
      <c r="H28" s="351"/>
      <c r="I28" s="351"/>
      <c r="J28" s="351"/>
      <c r="K28" s="351"/>
      <c r="L28" s="46"/>
      <c r="M28" s="47"/>
      <c r="N28" s="350">
        <v>2260678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60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-2.8</v>
      </c>
      <c r="AB34" s="481"/>
      <c r="AC34" s="481"/>
      <c r="AD34" s="497" t="s">
        <v>63</v>
      </c>
      <c r="AE34" s="498"/>
      <c r="AF34" s="45"/>
      <c r="AG34" s="102"/>
      <c r="AH34" s="481">
        <v>-3.3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60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60</v>
      </c>
      <c r="AB36" s="496"/>
      <c r="AC36" s="496"/>
      <c r="AD36" s="497" t="s">
        <v>63</v>
      </c>
      <c r="AE36" s="498"/>
      <c r="AF36" s="61"/>
      <c r="AG36" s="102"/>
      <c r="AH36" s="481" t="s">
        <v>60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42600147</v>
      </c>
      <c r="Y43" s="396"/>
      <c r="Z43" s="397"/>
      <c r="AA43" s="395">
        <v>3110178</v>
      </c>
      <c r="AB43" s="396"/>
      <c r="AC43" s="397"/>
      <c r="AD43" s="801">
        <v>125643161</v>
      </c>
      <c r="AE43" s="802"/>
      <c r="AF43" s="802"/>
      <c r="AG43" s="803"/>
      <c r="AH43" s="395">
        <v>171353486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2506</v>
      </c>
      <c r="F44" s="376"/>
      <c r="G44" s="377"/>
      <c r="H44" s="375">
        <v>296779</v>
      </c>
      <c r="I44" s="376"/>
      <c r="J44" s="376"/>
      <c r="K44" s="377"/>
      <c r="L44" s="375">
        <v>168</v>
      </c>
      <c r="M44" s="376"/>
      <c r="N44" s="377"/>
      <c r="O44" s="375">
        <v>2456</v>
      </c>
      <c r="P44" s="376"/>
      <c r="Q44" s="375">
        <v>298504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804"/>
      <c r="AE44" s="805"/>
      <c r="AF44" s="805"/>
      <c r="AG44" s="806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217</v>
      </c>
      <c r="F45" s="388"/>
      <c r="G45" s="389"/>
      <c r="H45" s="387">
        <v>283145</v>
      </c>
      <c r="I45" s="388"/>
      <c r="J45" s="388"/>
      <c r="K45" s="389"/>
      <c r="L45" s="387">
        <v>8</v>
      </c>
      <c r="M45" s="388"/>
      <c r="N45" s="389"/>
      <c r="O45" s="387">
        <v>232</v>
      </c>
      <c r="P45" s="388"/>
      <c r="Q45" s="387">
        <v>290619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4024533</v>
      </c>
      <c r="Y45" s="396"/>
      <c r="Z45" s="397"/>
      <c r="AA45" s="350">
        <v>13561</v>
      </c>
      <c r="AB45" s="351"/>
      <c r="AC45" s="352"/>
      <c r="AD45" s="395">
        <v>15275054</v>
      </c>
      <c r="AE45" s="396"/>
      <c r="AF45" s="396"/>
      <c r="AG45" s="397"/>
      <c r="AH45" s="395">
        <v>19313148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74</v>
      </c>
      <c r="F46" s="351"/>
      <c r="G46" s="352"/>
      <c r="H46" s="350">
        <v>356052</v>
      </c>
      <c r="I46" s="351"/>
      <c r="J46" s="351"/>
      <c r="K46" s="352"/>
      <c r="L46" s="350">
        <v>2</v>
      </c>
      <c r="M46" s="351"/>
      <c r="N46" s="352"/>
      <c r="O46" s="350">
        <v>81</v>
      </c>
      <c r="P46" s="351"/>
      <c r="Q46" s="350">
        <v>343044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1000000</v>
      </c>
      <c r="Y47" s="351"/>
      <c r="Z47" s="352"/>
      <c r="AA47" s="350">
        <v>0</v>
      </c>
      <c r="AB47" s="351"/>
      <c r="AC47" s="352"/>
      <c r="AD47" s="350">
        <v>3553533</v>
      </c>
      <c r="AE47" s="351"/>
      <c r="AF47" s="351"/>
      <c r="AG47" s="352"/>
      <c r="AH47" s="350">
        <v>4553533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60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2580</v>
      </c>
      <c r="F49" s="388"/>
      <c r="G49" s="389"/>
      <c r="H49" s="387">
        <v>298479</v>
      </c>
      <c r="I49" s="388"/>
      <c r="J49" s="388"/>
      <c r="K49" s="389"/>
      <c r="L49" s="387">
        <f>L44+L46+L48</f>
        <v>170</v>
      </c>
      <c r="M49" s="388"/>
      <c r="N49" s="389"/>
      <c r="O49" s="387">
        <v>2537</v>
      </c>
      <c r="P49" s="388"/>
      <c r="Q49" s="387">
        <v>299926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115</v>
      </c>
      <c r="F50" s="351"/>
      <c r="G50" s="352"/>
      <c r="H50" s="350">
        <v>289212</v>
      </c>
      <c r="I50" s="351"/>
      <c r="J50" s="351"/>
      <c r="K50" s="352"/>
      <c r="L50" s="350">
        <v>9</v>
      </c>
      <c r="M50" s="351"/>
      <c r="N50" s="352"/>
      <c r="O50" s="350">
        <v>107</v>
      </c>
      <c r="P50" s="351"/>
      <c r="Q50" s="350">
        <v>290572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45624680</v>
      </c>
      <c r="Y51" s="351"/>
      <c r="Z51" s="352"/>
      <c r="AA51" s="350">
        <f>AA43+AA45-AA47+AA49</f>
        <v>3123739</v>
      </c>
      <c r="AB51" s="351"/>
      <c r="AC51" s="352"/>
      <c r="AD51" s="795">
        <f>AD43+AD45-AD47+AD49</f>
        <v>137364682</v>
      </c>
      <c r="AE51" s="796"/>
      <c r="AF51" s="796"/>
      <c r="AG51" s="797"/>
      <c r="AH51" s="350">
        <f>AH43+AH45-AH47+AH49</f>
        <v>186113101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2695</v>
      </c>
      <c r="F52" s="368"/>
      <c r="G52" s="369"/>
      <c r="H52" s="367">
        <v>298084</v>
      </c>
      <c r="I52" s="368"/>
      <c r="J52" s="368"/>
      <c r="K52" s="369"/>
      <c r="L52" s="367">
        <f>L49+L50</f>
        <v>179</v>
      </c>
      <c r="M52" s="368"/>
      <c r="N52" s="369"/>
      <c r="O52" s="367">
        <v>2644</v>
      </c>
      <c r="P52" s="368"/>
      <c r="Q52" s="367">
        <v>299547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798"/>
      <c r="AE52" s="799"/>
      <c r="AF52" s="799"/>
      <c r="AG52" s="800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3689D-2260-43E9-834A-6A778BA001F0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233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61878240</v>
      </c>
      <c r="E6" s="219">
        <f t="shared" ref="E6:E33" si="0">IF(D6=0,"－",ROUND(D6/$D$33*100,1))</f>
        <v>25.5</v>
      </c>
      <c r="F6" s="226">
        <v>4.7</v>
      </c>
      <c r="G6" s="760" t="s">
        <v>109</v>
      </c>
      <c r="H6" s="761"/>
      <c r="I6" s="762"/>
      <c r="J6" s="685">
        <v>25749776</v>
      </c>
      <c r="K6" s="687"/>
      <c r="L6" s="227">
        <f t="shared" ref="L6:L29" si="1">IF(J6=0,"－",ROUND(J6/$J$29*100,1))</f>
        <v>11</v>
      </c>
      <c r="M6" s="793">
        <v>-1.3</v>
      </c>
      <c r="N6" s="794"/>
      <c r="O6" s="156">
        <v>23802790</v>
      </c>
      <c r="P6" s="685">
        <v>23348972</v>
      </c>
      <c r="Q6" s="687"/>
      <c r="R6" s="228">
        <f t="shared" ref="R6:R16" si="2">IF(P6=0,"－",ROUND(P6/$P$25*100,1))</f>
        <v>15.6</v>
      </c>
    </row>
    <row r="7" spans="1:20" ht="23.25" customHeight="1" x14ac:dyDescent="0.15">
      <c r="B7" s="696" t="s">
        <v>110</v>
      </c>
      <c r="C7" s="697"/>
      <c r="D7" s="156">
        <v>725964</v>
      </c>
      <c r="E7" s="230">
        <f t="shared" si="0"/>
        <v>0.3</v>
      </c>
      <c r="F7" s="226">
        <v>-1.9</v>
      </c>
      <c r="G7" s="162" t="s">
        <v>111</v>
      </c>
      <c r="H7" s="753" t="s">
        <v>112</v>
      </c>
      <c r="I7" s="753"/>
      <c r="J7" s="649">
        <v>16609204</v>
      </c>
      <c r="K7" s="651"/>
      <c r="L7" s="227">
        <f t="shared" si="1"/>
        <v>7.1</v>
      </c>
      <c r="M7" s="793">
        <v>0.6</v>
      </c>
      <c r="N7" s="794"/>
      <c r="O7" s="156">
        <v>15670569</v>
      </c>
      <c r="P7" s="649">
        <v>15649639</v>
      </c>
      <c r="Q7" s="651"/>
      <c r="R7" s="231">
        <f t="shared" si="2"/>
        <v>10.5</v>
      </c>
    </row>
    <row r="8" spans="1:20" ht="23.25" customHeight="1" x14ac:dyDescent="0.15">
      <c r="B8" s="696" t="s">
        <v>113</v>
      </c>
      <c r="C8" s="697"/>
      <c r="D8" s="156">
        <v>223824</v>
      </c>
      <c r="E8" s="230">
        <f t="shared" si="0"/>
        <v>0.1</v>
      </c>
      <c r="F8" s="226">
        <v>18.399999999999999</v>
      </c>
      <c r="G8" s="164"/>
      <c r="H8" s="753" t="s">
        <v>114</v>
      </c>
      <c r="I8" s="753"/>
      <c r="J8" s="649">
        <v>1157498</v>
      </c>
      <c r="K8" s="651"/>
      <c r="L8" s="227">
        <f t="shared" si="1"/>
        <v>0.5</v>
      </c>
      <c r="M8" s="793">
        <v>-30.1</v>
      </c>
      <c r="N8" s="794"/>
      <c r="O8" s="156">
        <v>1157498</v>
      </c>
      <c r="P8" s="649">
        <v>806907</v>
      </c>
      <c r="Q8" s="651"/>
      <c r="R8" s="231">
        <f t="shared" si="2"/>
        <v>0.5</v>
      </c>
    </row>
    <row r="9" spans="1:20" ht="23.25" customHeight="1" x14ac:dyDescent="0.15">
      <c r="B9" s="696" t="s">
        <v>115</v>
      </c>
      <c r="C9" s="697"/>
      <c r="D9" s="156">
        <v>1192343</v>
      </c>
      <c r="E9" s="230">
        <f t="shared" si="0"/>
        <v>0.5</v>
      </c>
      <c r="F9" s="232">
        <v>18.3</v>
      </c>
      <c r="G9" s="735" t="s">
        <v>116</v>
      </c>
      <c r="H9" s="736"/>
      <c r="I9" s="719"/>
      <c r="J9" s="649">
        <v>79747006</v>
      </c>
      <c r="K9" s="651"/>
      <c r="L9" s="227">
        <f t="shared" si="1"/>
        <v>34.200000000000003</v>
      </c>
      <c r="M9" s="793">
        <v>5.0999999999999996</v>
      </c>
      <c r="N9" s="794"/>
      <c r="O9" s="156">
        <v>34466692</v>
      </c>
      <c r="P9" s="649">
        <v>29441501</v>
      </c>
      <c r="Q9" s="651"/>
      <c r="R9" s="231">
        <f t="shared" si="2"/>
        <v>19.7</v>
      </c>
    </row>
    <row r="10" spans="1:20" ht="23.25" customHeight="1" x14ac:dyDescent="0.15">
      <c r="B10" s="696" t="s">
        <v>117</v>
      </c>
      <c r="C10" s="697"/>
      <c r="D10" s="156">
        <v>1284540</v>
      </c>
      <c r="E10" s="230">
        <f t="shared" si="0"/>
        <v>0.5</v>
      </c>
      <c r="F10" s="232">
        <v>65.3</v>
      </c>
      <c r="G10" s="735" t="s">
        <v>118</v>
      </c>
      <c r="H10" s="736"/>
      <c r="I10" s="719"/>
      <c r="J10" s="649">
        <v>2153037</v>
      </c>
      <c r="K10" s="651"/>
      <c r="L10" s="227">
        <f t="shared" si="1"/>
        <v>0.9</v>
      </c>
      <c r="M10" s="793">
        <v>1.2</v>
      </c>
      <c r="N10" s="794"/>
      <c r="O10" s="156">
        <v>2152282</v>
      </c>
      <c r="P10" s="649">
        <v>2152282</v>
      </c>
      <c r="Q10" s="651"/>
      <c r="R10" s="231">
        <f t="shared" si="2"/>
        <v>1.4</v>
      </c>
    </row>
    <row r="11" spans="1:20" ht="23.25" customHeight="1" x14ac:dyDescent="0.15">
      <c r="B11" s="696" t="s">
        <v>119</v>
      </c>
      <c r="C11" s="697"/>
      <c r="D11" s="156">
        <v>14130527</v>
      </c>
      <c r="E11" s="230">
        <f t="shared" si="0"/>
        <v>5.8</v>
      </c>
      <c r="F11" s="232">
        <v>0.2</v>
      </c>
      <c r="G11" s="750" t="s">
        <v>120</v>
      </c>
      <c r="H11" s="752" t="s">
        <v>121</v>
      </c>
      <c r="I11" s="719"/>
      <c r="J11" s="649">
        <v>2153037</v>
      </c>
      <c r="K11" s="651"/>
      <c r="L11" s="227">
        <f t="shared" si="1"/>
        <v>0.9</v>
      </c>
      <c r="M11" s="793">
        <v>1.2</v>
      </c>
      <c r="N11" s="794"/>
      <c r="O11" s="156">
        <v>2152282</v>
      </c>
      <c r="P11" s="649">
        <v>2152282</v>
      </c>
      <c r="Q11" s="651"/>
      <c r="R11" s="231">
        <f t="shared" si="2"/>
        <v>1.4</v>
      </c>
    </row>
    <row r="12" spans="1:20" ht="23.25" customHeight="1" x14ac:dyDescent="0.15">
      <c r="B12" s="696" t="s">
        <v>123</v>
      </c>
      <c r="C12" s="697"/>
      <c r="D12" s="156">
        <v>24012</v>
      </c>
      <c r="E12" s="233">
        <f t="shared" si="0"/>
        <v>0</v>
      </c>
      <c r="F12" s="232">
        <v>7.6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178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5382</v>
      </c>
      <c r="E13" s="234">
        <f t="shared" si="0"/>
        <v>0</v>
      </c>
      <c r="F13" s="232">
        <v>15729.4</v>
      </c>
      <c r="G13" s="735" t="s">
        <v>127</v>
      </c>
      <c r="H13" s="736"/>
      <c r="I13" s="719"/>
      <c r="J13" s="649">
        <f>J6+J9+J10</f>
        <v>107649819</v>
      </c>
      <c r="K13" s="651"/>
      <c r="L13" s="227">
        <f t="shared" si="1"/>
        <v>46.2</v>
      </c>
      <c r="M13" s="793">
        <v>3.5</v>
      </c>
      <c r="N13" s="794"/>
      <c r="O13" s="168">
        <f>O6+O9+O10</f>
        <v>60421764</v>
      </c>
      <c r="P13" s="649">
        <f>P6+P9+P10</f>
        <v>54942755</v>
      </c>
      <c r="Q13" s="651"/>
      <c r="R13" s="231">
        <f t="shared" si="2"/>
        <v>36.700000000000003</v>
      </c>
    </row>
    <row r="14" spans="1:20" ht="23.25" customHeight="1" x14ac:dyDescent="0.15">
      <c r="B14" s="696" t="s">
        <v>128</v>
      </c>
      <c r="C14" s="697"/>
      <c r="D14" s="156">
        <v>201391</v>
      </c>
      <c r="E14" s="234">
        <f t="shared" si="0"/>
        <v>0.1</v>
      </c>
      <c r="F14" s="232">
        <v>6.7</v>
      </c>
      <c r="G14" s="735" t="s">
        <v>129</v>
      </c>
      <c r="H14" s="736"/>
      <c r="I14" s="719"/>
      <c r="J14" s="649">
        <v>47183456</v>
      </c>
      <c r="K14" s="651"/>
      <c r="L14" s="227">
        <f t="shared" si="1"/>
        <v>20.2</v>
      </c>
      <c r="M14" s="680">
        <v>-4.8</v>
      </c>
      <c r="N14" s="786"/>
      <c r="O14" s="156">
        <v>38846574</v>
      </c>
      <c r="P14" s="649">
        <v>34521919</v>
      </c>
      <c r="Q14" s="651"/>
      <c r="R14" s="235">
        <f t="shared" si="2"/>
        <v>23.1</v>
      </c>
    </row>
    <row r="15" spans="1:20" ht="23.25" customHeight="1" x14ac:dyDescent="0.15">
      <c r="B15" s="792" t="s">
        <v>130</v>
      </c>
      <c r="C15" s="737"/>
      <c r="D15" s="156">
        <v>392494</v>
      </c>
      <c r="E15" s="233">
        <f t="shared" si="0"/>
        <v>0.2</v>
      </c>
      <c r="F15" s="232">
        <v>-11.7</v>
      </c>
      <c r="G15" s="735" t="s">
        <v>131</v>
      </c>
      <c r="H15" s="736"/>
      <c r="I15" s="719"/>
      <c r="J15" s="649">
        <v>1960066</v>
      </c>
      <c r="K15" s="651"/>
      <c r="L15" s="227">
        <f t="shared" si="1"/>
        <v>0.8</v>
      </c>
      <c r="M15" s="680">
        <v>-0.3</v>
      </c>
      <c r="N15" s="786"/>
      <c r="O15" s="156">
        <v>1681661</v>
      </c>
      <c r="P15" s="649">
        <v>1681661</v>
      </c>
      <c r="Q15" s="651"/>
      <c r="R15" s="231">
        <f t="shared" si="2"/>
        <v>1.1000000000000001</v>
      </c>
    </row>
    <row r="16" spans="1:20" ht="23.25" customHeight="1" x14ac:dyDescent="0.15">
      <c r="B16" s="696" t="s">
        <v>132</v>
      </c>
      <c r="C16" s="737"/>
      <c r="D16" s="156">
        <v>68456262</v>
      </c>
      <c r="E16" s="230">
        <f t="shared" si="0"/>
        <v>28.3</v>
      </c>
      <c r="F16" s="232">
        <v>4</v>
      </c>
      <c r="G16" s="735" t="s">
        <v>133</v>
      </c>
      <c r="H16" s="736"/>
      <c r="I16" s="719"/>
      <c r="J16" s="649">
        <v>21798858</v>
      </c>
      <c r="K16" s="651"/>
      <c r="L16" s="227">
        <f t="shared" si="1"/>
        <v>9.3000000000000007</v>
      </c>
      <c r="M16" s="680">
        <v>-1.6</v>
      </c>
      <c r="N16" s="786"/>
      <c r="O16" s="156">
        <v>17540456</v>
      </c>
      <c r="P16" s="649">
        <v>6647613</v>
      </c>
      <c r="Q16" s="651"/>
      <c r="R16" s="231">
        <f t="shared" si="2"/>
        <v>4.4000000000000004</v>
      </c>
    </row>
    <row r="17" spans="1:21" ht="23.25" customHeight="1" x14ac:dyDescent="0.15">
      <c r="B17" s="738" t="s">
        <v>120</v>
      </c>
      <c r="C17" s="171" t="s">
        <v>134</v>
      </c>
      <c r="D17" s="156">
        <v>67230284</v>
      </c>
      <c r="E17" s="230">
        <f t="shared" si="0"/>
        <v>27.7</v>
      </c>
      <c r="F17" s="232">
        <v>4.8</v>
      </c>
      <c r="G17" s="735" t="s">
        <v>42</v>
      </c>
      <c r="H17" s="736"/>
      <c r="I17" s="719"/>
      <c r="J17" s="649">
        <v>19313148</v>
      </c>
      <c r="K17" s="651"/>
      <c r="L17" s="227">
        <f t="shared" si="1"/>
        <v>8.3000000000000007</v>
      </c>
      <c r="M17" s="680">
        <v>-2.6</v>
      </c>
      <c r="N17" s="786"/>
      <c r="O17" s="156">
        <v>18595047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1225978</v>
      </c>
      <c r="E18" s="230">
        <f t="shared" si="0"/>
        <v>0.5</v>
      </c>
      <c r="F18" s="232">
        <v>-27.2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178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43612</v>
      </c>
      <c r="E19" s="230">
        <f t="shared" si="0"/>
        <v>0</v>
      </c>
      <c r="F19" s="232">
        <v>2.5</v>
      </c>
      <c r="G19" s="735" t="s">
        <v>138</v>
      </c>
      <c r="H19" s="736"/>
      <c r="I19" s="719"/>
      <c r="J19" s="649">
        <v>389718</v>
      </c>
      <c r="K19" s="651"/>
      <c r="L19" s="227">
        <f t="shared" si="1"/>
        <v>0.2</v>
      </c>
      <c r="M19" s="680">
        <v>-3.2</v>
      </c>
      <c r="N19" s="786"/>
      <c r="O19" s="156">
        <v>3986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148558591</v>
      </c>
      <c r="E20" s="230">
        <f t="shared" si="0"/>
        <v>61.3</v>
      </c>
      <c r="F20" s="232">
        <v>4.3</v>
      </c>
      <c r="G20" s="735" t="s">
        <v>141</v>
      </c>
      <c r="H20" s="736"/>
      <c r="I20" s="719"/>
      <c r="J20" s="649">
        <v>17442451</v>
      </c>
      <c r="K20" s="651"/>
      <c r="L20" s="227">
        <f t="shared" si="1"/>
        <v>7.5</v>
      </c>
      <c r="M20" s="680">
        <v>6.3</v>
      </c>
      <c r="N20" s="786"/>
      <c r="O20" s="156">
        <v>14331332</v>
      </c>
      <c r="P20" s="649">
        <v>11548413</v>
      </c>
      <c r="Q20" s="651"/>
      <c r="R20" s="231">
        <f>IF(P20=0,"－",ROUND(P20/$P$25*100,1))</f>
        <v>7.7</v>
      </c>
    </row>
    <row r="21" spans="1:21" ht="23.25" customHeight="1" x14ac:dyDescent="0.15">
      <c r="B21" s="696" t="s">
        <v>142</v>
      </c>
      <c r="C21" s="697"/>
      <c r="D21" s="156">
        <v>3099281</v>
      </c>
      <c r="E21" s="233">
        <f t="shared" si="0"/>
        <v>1.3</v>
      </c>
      <c r="F21" s="232">
        <v>-2.4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178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2718944</v>
      </c>
      <c r="E22" s="230">
        <f t="shared" si="0"/>
        <v>1.1000000000000001</v>
      </c>
      <c r="F22" s="226">
        <v>-0.7</v>
      </c>
      <c r="G22" s="733" t="s">
        <v>145</v>
      </c>
      <c r="H22" s="734"/>
      <c r="I22" s="726"/>
      <c r="J22" s="650">
        <f>J24+J27+J28</f>
        <v>17449810</v>
      </c>
      <c r="K22" s="651"/>
      <c r="L22" s="227">
        <f t="shared" si="1"/>
        <v>7.5</v>
      </c>
      <c r="M22" s="680">
        <v>-3.6</v>
      </c>
      <c r="N22" s="786"/>
      <c r="O22" s="172">
        <f>O24+O27+O28</f>
        <v>9952858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799119</v>
      </c>
      <c r="E23" s="230">
        <f t="shared" si="0"/>
        <v>0.3</v>
      </c>
      <c r="F23" s="226">
        <v>3.7</v>
      </c>
      <c r="G23" s="176"/>
      <c r="H23" s="725" t="s">
        <v>148</v>
      </c>
      <c r="I23" s="726"/>
      <c r="J23" s="649">
        <v>390999</v>
      </c>
      <c r="K23" s="651"/>
      <c r="L23" s="227">
        <f t="shared" si="1"/>
        <v>0.2</v>
      </c>
      <c r="M23" s="680">
        <v>30.9</v>
      </c>
      <c r="N23" s="786"/>
      <c r="O23" s="156">
        <v>340577</v>
      </c>
      <c r="P23" s="787">
        <v>109342361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41037405</v>
      </c>
      <c r="E24" s="230">
        <f t="shared" si="0"/>
        <v>16.899999999999999</v>
      </c>
      <c r="F24" s="232">
        <v>-18.2</v>
      </c>
      <c r="G24" s="727" t="s">
        <v>150</v>
      </c>
      <c r="H24" s="725" t="s">
        <v>151</v>
      </c>
      <c r="I24" s="726"/>
      <c r="J24" s="649">
        <v>17449810</v>
      </c>
      <c r="K24" s="651"/>
      <c r="L24" s="227">
        <f t="shared" si="1"/>
        <v>7.5</v>
      </c>
      <c r="M24" s="680">
        <v>-3.6</v>
      </c>
      <c r="N24" s="786"/>
      <c r="O24" s="156">
        <v>9952858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25940476</v>
      </c>
      <c r="E25" s="230">
        <f t="shared" si="0"/>
        <v>10.7</v>
      </c>
      <c r="F25" s="232">
        <v>20.2</v>
      </c>
      <c r="G25" s="727"/>
      <c r="H25" s="723" t="s">
        <v>120</v>
      </c>
      <c r="I25" s="144" t="s">
        <v>154</v>
      </c>
      <c r="J25" s="649">
        <v>2552701</v>
      </c>
      <c r="K25" s="651"/>
      <c r="L25" s="227">
        <f t="shared" si="1"/>
        <v>1.1000000000000001</v>
      </c>
      <c r="M25" s="680">
        <v>-11.2</v>
      </c>
      <c r="N25" s="786"/>
      <c r="O25" s="156">
        <v>468536</v>
      </c>
      <c r="P25" s="787">
        <v>149650574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722695</v>
      </c>
      <c r="E26" s="230">
        <f t="shared" si="0"/>
        <v>0.3</v>
      </c>
      <c r="F26" s="232">
        <v>54.5</v>
      </c>
      <c r="G26" s="727"/>
      <c r="H26" s="724"/>
      <c r="I26" s="144" t="s">
        <v>156</v>
      </c>
      <c r="J26" s="649">
        <v>14897109</v>
      </c>
      <c r="K26" s="651"/>
      <c r="L26" s="227">
        <f t="shared" si="1"/>
        <v>6.4</v>
      </c>
      <c r="M26" s="680">
        <v>-2.2000000000000002</v>
      </c>
      <c r="N26" s="786"/>
      <c r="O26" s="156">
        <v>9484322</v>
      </c>
      <c r="R26" s="180"/>
    </row>
    <row r="27" spans="1:21" ht="23.25" customHeight="1" x14ac:dyDescent="0.15">
      <c r="B27" s="696" t="s">
        <v>157</v>
      </c>
      <c r="C27" s="697"/>
      <c r="D27" s="156">
        <v>562133</v>
      </c>
      <c r="E27" s="230">
        <f t="shared" si="0"/>
        <v>0.2</v>
      </c>
      <c r="F27" s="232">
        <v>156.19999999999999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178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4555684</v>
      </c>
      <c r="E28" s="234">
        <f t="shared" si="0"/>
        <v>1.9</v>
      </c>
      <c r="F28" s="232">
        <v>4.8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178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8380042</v>
      </c>
      <c r="E29" s="230">
        <f t="shared" si="0"/>
        <v>3.5</v>
      </c>
      <c r="F29" s="232">
        <v>-23.4</v>
      </c>
      <c r="G29" s="698" t="s">
        <v>162</v>
      </c>
      <c r="H29" s="659"/>
      <c r="I29" s="618"/>
      <c r="J29" s="649">
        <f>SUM(J13:K22)</f>
        <v>233187326</v>
      </c>
      <c r="K29" s="651"/>
      <c r="L29" s="242">
        <f t="shared" si="1"/>
        <v>100</v>
      </c>
      <c r="M29" s="784">
        <v>0.3</v>
      </c>
      <c r="N29" s="785"/>
      <c r="O29" s="182">
        <f>SUM(O13:O22)</f>
        <v>161373678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2693224</v>
      </c>
      <c r="E30" s="230">
        <f t="shared" si="0"/>
        <v>1.1000000000000001</v>
      </c>
      <c r="F30" s="226">
        <v>-0.3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3255000</v>
      </c>
      <c r="E31" s="230">
        <f t="shared" si="0"/>
        <v>1.3</v>
      </c>
      <c r="F31" s="226">
        <v>134.69999999999999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93764003</v>
      </c>
      <c r="E32" s="234">
        <f t="shared" si="0"/>
        <v>38.700000000000003</v>
      </c>
      <c r="F32" s="226">
        <v>-4.8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242322594</v>
      </c>
      <c r="E33" s="243">
        <f t="shared" si="0"/>
        <v>100</v>
      </c>
      <c r="F33" s="244">
        <v>0.6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57487909</v>
      </c>
      <c r="O37" s="651"/>
      <c r="P37" s="206">
        <f t="shared" ref="P37:P43" si="3">IF(N37=0,"－",ROUND(N37/$N$43*100,1))</f>
        <v>92.9</v>
      </c>
      <c r="Q37" s="680">
        <v>5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830410</v>
      </c>
      <c r="E38" s="219">
        <f t="shared" ref="E38:E51" si="4">IF(D38=0,"－",ROUND(D38/$D$51*100,1))</f>
        <v>0.4</v>
      </c>
      <c r="F38" s="210">
        <v>0</v>
      </c>
      <c r="G38" s="685">
        <v>830357</v>
      </c>
      <c r="H38" s="686"/>
      <c r="I38" s="687"/>
      <c r="J38" s="245">
        <f t="shared" ref="J38:J51" si="5">IF(G38=0,"－",ROUND(G38/$G$51*100,1))</f>
        <v>0.5</v>
      </c>
      <c r="K38" s="669" t="s">
        <v>173</v>
      </c>
      <c r="L38" s="670"/>
      <c r="M38" s="655"/>
      <c r="N38" s="649">
        <v>220022</v>
      </c>
      <c r="O38" s="651"/>
      <c r="P38" s="206">
        <f t="shared" si="3"/>
        <v>0.4</v>
      </c>
      <c r="Q38" s="680">
        <v>-0.4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22825147</v>
      </c>
      <c r="E39" s="219">
        <f t="shared" si="4"/>
        <v>9.8000000000000007</v>
      </c>
      <c r="F39" s="210">
        <v>-8.6999999999999993</v>
      </c>
      <c r="G39" s="649">
        <v>20657500</v>
      </c>
      <c r="H39" s="650"/>
      <c r="I39" s="651"/>
      <c r="J39" s="246">
        <f t="shared" si="5"/>
        <v>12.8</v>
      </c>
      <c r="K39" s="669" t="s">
        <v>175</v>
      </c>
      <c r="L39" s="670"/>
      <c r="M39" s="655"/>
      <c r="N39" s="649">
        <v>4077404</v>
      </c>
      <c r="O39" s="651"/>
      <c r="P39" s="206">
        <f t="shared" si="3"/>
        <v>6.6</v>
      </c>
      <c r="Q39" s="680">
        <v>0.8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127271412</v>
      </c>
      <c r="E40" s="219">
        <f t="shared" si="4"/>
        <v>54.6</v>
      </c>
      <c r="F40" s="210">
        <v>2.6</v>
      </c>
      <c r="G40" s="649">
        <v>72221701</v>
      </c>
      <c r="H40" s="650"/>
      <c r="I40" s="651"/>
      <c r="J40" s="246">
        <f t="shared" si="5"/>
        <v>44.8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178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21977447</v>
      </c>
      <c r="E41" s="219">
        <f t="shared" si="4"/>
        <v>9.4</v>
      </c>
      <c r="F41" s="210">
        <v>-9.3000000000000007</v>
      </c>
      <c r="G41" s="649">
        <v>15340892</v>
      </c>
      <c r="H41" s="650"/>
      <c r="I41" s="651"/>
      <c r="J41" s="246">
        <f t="shared" si="5"/>
        <v>9.5</v>
      </c>
      <c r="K41" s="669" t="s">
        <v>180</v>
      </c>
      <c r="L41" s="670"/>
      <c r="M41" s="655"/>
      <c r="N41" s="649">
        <v>92905</v>
      </c>
      <c r="O41" s="651"/>
      <c r="P41" s="206">
        <f t="shared" si="3"/>
        <v>0.2</v>
      </c>
      <c r="Q41" s="680">
        <v>43.6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166890</v>
      </c>
      <c r="E42" s="219">
        <f t="shared" si="4"/>
        <v>0.1</v>
      </c>
      <c r="F42" s="210">
        <v>-0.2</v>
      </c>
      <c r="G42" s="649">
        <v>108648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178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178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61878240</v>
      </c>
      <c r="O43" s="651"/>
      <c r="P43" s="234">
        <f t="shared" si="3"/>
        <v>100</v>
      </c>
      <c r="Q43" s="680">
        <v>4.7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2337409</v>
      </c>
      <c r="E44" s="219">
        <f t="shared" si="4"/>
        <v>1</v>
      </c>
      <c r="F44" s="210">
        <v>-13.3</v>
      </c>
      <c r="G44" s="649">
        <v>2266380</v>
      </c>
      <c r="H44" s="650"/>
      <c r="I44" s="651"/>
      <c r="J44" s="246">
        <f t="shared" si="5"/>
        <v>1.4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11196131</v>
      </c>
      <c r="E45" s="219">
        <f t="shared" si="4"/>
        <v>4.8</v>
      </c>
      <c r="F45" s="210">
        <v>14.2</v>
      </c>
      <c r="G45" s="649">
        <v>9720138</v>
      </c>
      <c r="H45" s="650"/>
      <c r="I45" s="651"/>
      <c r="J45" s="246">
        <f t="shared" si="5"/>
        <v>6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4102221</v>
      </c>
      <c r="E46" s="219">
        <f t="shared" si="4"/>
        <v>1.8</v>
      </c>
      <c r="F46" s="210">
        <v>154.4</v>
      </c>
      <c r="G46" s="649">
        <v>3081779</v>
      </c>
      <c r="H46" s="650"/>
      <c r="I46" s="651"/>
      <c r="J46" s="246">
        <f t="shared" si="5"/>
        <v>1.9</v>
      </c>
      <c r="K46" s="675">
        <v>99.4</v>
      </c>
      <c r="L46" s="676"/>
      <c r="M46" s="677"/>
      <c r="N46" s="678">
        <v>43</v>
      </c>
      <c r="O46" s="677"/>
      <c r="P46" s="678">
        <v>98.7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40327222</v>
      </c>
      <c r="E47" s="219">
        <f t="shared" si="4"/>
        <v>17.3</v>
      </c>
      <c r="F47" s="210">
        <v>-4</v>
      </c>
      <c r="G47" s="649">
        <v>34994001</v>
      </c>
      <c r="H47" s="650"/>
      <c r="I47" s="651"/>
      <c r="J47" s="246">
        <f t="shared" si="5"/>
        <v>21.7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178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2153037</v>
      </c>
      <c r="E49" s="219">
        <f t="shared" si="4"/>
        <v>0.9</v>
      </c>
      <c r="F49" s="210">
        <v>1.2</v>
      </c>
      <c r="G49" s="649">
        <v>2152282</v>
      </c>
      <c r="H49" s="650"/>
      <c r="I49" s="651"/>
      <c r="J49" s="246">
        <f t="shared" si="5"/>
        <v>1.3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178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48523139</v>
      </c>
      <c r="O50" s="623"/>
      <c r="P50" s="217">
        <v>-0.7</v>
      </c>
      <c r="Q50" s="619">
        <v>5716582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233187326</v>
      </c>
      <c r="E51" s="780">
        <f t="shared" si="4"/>
        <v>100</v>
      </c>
      <c r="F51" s="639">
        <v>0.3</v>
      </c>
      <c r="G51" s="641">
        <f>SUM(G38:I50)</f>
        <v>161373678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47023159</v>
      </c>
      <c r="O51" s="628"/>
      <c r="P51" s="219">
        <v>-0.8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7238219</v>
      </c>
      <c r="O52" s="623"/>
      <c r="P52" s="217">
        <v>3.9</v>
      </c>
      <c r="Q52" s="619">
        <v>1284647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7091120</v>
      </c>
      <c r="O53" s="615"/>
      <c r="P53" s="222">
        <v>4.8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38740360</v>
      </c>
      <c r="O54" s="623"/>
      <c r="P54" s="217">
        <v>5</v>
      </c>
      <c r="Q54" s="619">
        <v>5834458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38062298</v>
      </c>
      <c r="O55" s="615"/>
      <c r="P55" s="219">
        <v>5.9</v>
      </c>
      <c r="Q55" s="614">
        <v>2151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119200</v>
      </c>
      <c r="O56" s="623"/>
      <c r="P56" s="217">
        <v>-4.3</v>
      </c>
      <c r="Q56" s="619">
        <v>6411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>
        <v>119200</v>
      </c>
      <c r="O57" s="615"/>
      <c r="P57" s="222">
        <v>-4.3</v>
      </c>
      <c r="Q57" s="614">
        <v>0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113601</v>
      </c>
      <c r="O58" s="623"/>
      <c r="P58" s="217">
        <v>17.7</v>
      </c>
      <c r="Q58" s="619">
        <v>12057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113601</v>
      </c>
      <c r="O59" s="615"/>
      <c r="P59" s="219">
        <v>17.7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178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178</v>
      </c>
      <c r="Q61" s="610" t="s">
        <v>124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33" priority="2" stopIfTrue="1">
      <formula>"IF(AND(D6=0,F6=0,【参考】24右!F6=0））"</formula>
    </cfRule>
  </conditionalFormatting>
  <conditionalFormatting sqref="M6:N29">
    <cfRule type="expression" dxfId="32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0E13-ED8C-471F-8CD9-8EB7F408E058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234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422488</v>
      </c>
      <c r="F5" s="388"/>
      <c r="G5" s="388"/>
      <c r="H5" s="388"/>
      <c r="I5" s="14" t="s">
        <v>7</v>
      </c>
      <c r="J5" s="599">
        <v>22.84</v>
      </c>
      <c r="K5" s="600"/>
      <c r="L5" s="600"/>
      <c r="M5" s="600"/>
      <c r="N5" s="15" t="s">
        <v>8</v>
      </c>
      <c r="O5" s="601">
        <v>18498</v>
      </c>
      <c r="P5" s="596"/>
      <c r="Q5" s="596"/>
      <c r="R5" s="596"/>
      <c r="S5" s="596"/>
      <c r="T5" s="596"/>
      <c r="U5" s="14" t="s">
        <v>7</v>
      </c>
      <c r="V5" s="601">
        <v>422488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410260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386855</v>
      </c>
      <c r="F6" s="368"/>
      <c r="G6" s="368"/>
      <c r="H6" s="368"/>
      <c r="I6" s="19" t="s">
        <v>7</v>
      </c>
      <c r="J6" s="590">
        <v>22.84</v>
      </c>
      <c r="K6" s="591"/>
      <c r="L6" s="591"/>
      <c r="M6" s="591"/>
      <c r="N6" s="20" t="s">
        <v>8</v>
      </c>
      <c r="O6" s="592">
        <v>16938</v>
      </c>
      <c r="P6" s="593"/>
      <c r="Q6" s="593"/>
      <c r="R6" s="593"/>
      <c r="S6" s="593"/>
      <c r="T6" s="593"/>
      <c r="U6" s="19" t="s">
        <v>7</v>
      </c>
      <c r="V6" s="592">
        <v>386855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406362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200169797</v>
      </c>
      <c r="H10" s="396"/>
      <c r="I10" s="396"/>
      <c r="J10" s="396"/>
      <c r="K10" s="396"/>
      <c r="L10" s="46"/>
      <c r="M10" s="47"/>
      <c r="N10" s="395">
        <v>195518418</v>
      </c>
      <c r="O10" s="396"/>
      <c r="P10" s="396"/>
      <c r="Q10" s="396"/>
      <c r="R10" s="48"/>
      <c r="S10" s="772">
        <f>IF(N10=0,IF(G10&gt;0,"皆増","－"),IF(G10=0,"皆減",ROUND((G10-N10)/N10*100,1)))</f>
        <v>2.4</v>
      </c>
      <c r="T10" s="773"/>
      <c r="U10" s="581" t="s">
        <v>23</v>
      </c>
      <c r="V10" s="429"/>
      <c r="W10" s="429"/>
      <c r="X10" s="429"/>
      <c r="Y10" s="400"/>
      <c r="Z10" s="395">
        <v>103191793</v>
      </c>
      <c r="AA10" s="396"/>
      <c r="AB10" s="396"/>
      <c r="AC10" s="396"/>
      <c r="AD10" s="49"/>
      <c r="AE10" s="50"/>
      <c r="AF10" s="395">
        <v>100353623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193796055</v>
      </c>
      <c r="H12" s="351"/>
      <c r="I12" s="351"/>
      <c r="J12" s="351"/>
      <c r="K12" s="351"/>
      <c r="L12" s="46"/>
      <c r="M12" s="47"/>
      <c r="N12" s="350">
        <v>188940434</v>
      </c>
      <c r="O12" s="351"/>
      <c r="P12" s="351"/>
      <c r="Q12" s="351"/>
      <c r="R12" s="48"/>
      <c r="S12" s="772">
        <f>IF(N12=0,IF(G12&gt;0,"皆増","－"),IF(G12=0,"皆減",ROUND((G12-N12)/N12*100,1)))</f>
        <v>2.6</v>
      </c>
      <c r="T12" s="773"/>
      <c r="U12" s="574" t="s">
        <v>26</v>
      </c>
      <c r="V12" s="380"/>
      <c r="W12" s="380"/>
      <c r="X12" s="380"/>
      <c r="Y12" s="381"/>
      <c r="Z12" s="395">
        <v>61209420</v>
      </c>
      <c r="AA12" s="396"/>
      <c r="AB12" s="396"/>
      <c r="AC12" s="396"/>
      <c r="AD12" s="62"/>
      <c r="AE12" s="63" t="s">
        <v>19</v>
      </c>
      <c r="AF12" s="395">
        <v>56685231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6373742</v>
      </c>
      <c r="H14" s="351"/>
      <c r="I14" s="351"/>
      <c r="J14" s="351"/>
      <c r="K14" s="351"/>
      <c r="L14" s="46"/>
      <c r="M14" s="47"/>
      <c r="N14" s="350">
        <v>6577984</v>
      </c>
      <c r="O14" s="351"/>
      <c r="P14" s="351"/>
      <c r="Q14" s="351"/>
      <c r="R14" s="68"/>
      <c r="S14" s="772">
        <f>IF(N14=0,IF(G14&gt;0,"皆増","－"),IF(G14=0,"皆減",ROUND((G14-N14)/N14*100,1)))</f>
        <v>-3.1</v>
      </c>
      <c r="T14" s="773"/>
      <c r="U14" s="574" t="s">
        <v>29</v>
      </c>
      <c r="V14" s="380"/>
      <c r="W14" s="380"/>
      <c r="X14" s="380"/>
      <c r="Y14" s="381"/>
      <c r="Z14" s="395">
        <v>113402767</v>
      </c>
      <c r="AA14" s="396"/>
      <c r="AB14" s="396"/>
      <c r="AC14" s="396"/>
      <c r="AD14" s="69"/>
      <c r="AE14" s="63" t="s">
        <v>19</v>
      </c>
      <c r="AF14" s="395">
        <v>109737994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479549</v>
      </c>
      <c r="H16" s="396"/>
      <c r="I16" s="396"/>
      <c r="J16" s="396"/>
      <c r="K16" s="396"/>
      <c r="L16" s="46"/>
      <c r="M16" s="47"/>
      <c r="N16" s="395">
        <v>317203</v>
      </c>
      <c r="O16" s="396"/>
      <c r="P16" s="396"/>
      <c r="Q16" s="396"/>
      <c r="R16" s="48"/>
      <c r="S16" s="772">
        <f>IF(N16=0,IF(G16&gt;0,"皆増","－"),IF(G16=0,"皆減",ROUND((G16-N16)/N16*100,1)))</f>
        <v>51.2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5894193</v>
      </c>
      <c r="H18" s="351"/>
      <c r="I18" s="351"/>
      <c r="J18" s="351"/>
      <c r="K18" s="351"/>
      <c r="L18" s="46"/>
      <c r="M18" s="47"/>
      <c r="N18" s="350">
        <v>6260781</v>
      </c>
      <c r="O18" s="351"/>
      <c r="P18" s="351"/>
      <c r="Q18" s="351"/>
      <c r="R18" s="68"/>
      <c r="S18" s="772">
        <f>IF(N18=0,IF(G18&gt;0,"皆増","－"),IF(G18=0,"皆減",ROUND((G18-N18)/N18*100,1)))</f>
        <v>-5.9</v>
      </c>
      <c r="T18" s="773"/>
      <c r="U18" s="574" t="s">
        <v>38</v>
      </c>
      <c r="V18" s="380"/>
      <c r="W18" s="380"/>
      <c r="X18" s="380"/>
      <c r="Y18" s="381"/>
      <c r="Z18" s="559">
        <v>0.56999999999999995</v>
      </c>
      <c r="AA18" s="560"/>
      <c r="AB18" s="560"/>
      <c r="AC18" s="560"/>
      <c r="AD18" s="74"/>
      <c r="AE18" s="75"/>
      <c r="AF18" s="61"/>
      <c r="AG18" s="560">
        <v>0.56999999999999995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-366588</v>
      </c>
      <c r="H20" s="396"/>
      <c r="I20" s="396"/>
      <c r="J20" s="396"/>
      <c r="K20" s="396"/>
      <c r="L20" s="46"/>
      <c r="M20" s="47"/>
      <c r="N20" s="395">
        <v>-683025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5.2</v>
      </c>
      <c r="AA20" s="554"/>
      <c r="AB20" s="554"/>
      <c r="AC20" s="554"/>
      <c r="AD20" s="45"/>
      <c r="AE20" s="80" t="s">
        <v>20</v>
      </c>
      <c r="AF20" s="34"/>
      <c r="AG20" s="557">
        <v>5.7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922731</v>
      </c>
      <c r="H22" s="396"/>
      <c r="I22" s="396"/>
      <c r="J22" s="396"/>
      <c r="K22" s="396"/>
      <c r="L22" s="46"/>
      <c r="M22" s="47"/>
      <c r="N22" s="395">
        <v>2332923</v>
      </c>
      <c r="O22" s="396"/>
      <c r="P22" s="396"/>
      <c r="Q22" s="396"/>
      <c r="R22" s="48"/>
      <c r="S22" s="772">
        <f>IF(N22=0,IF(G22&gt;0,"皆増","－"),IF(G22=0,"皆減",ROUND((G22-N22)/N22*100,1)))</f>
        <v>-60.4</v>
      </c>
      <c r="T22" s="773"/>
      <c r="U22" s="547" t="s">
        <v>44</v>
      </c>
      <c r="V22" s="548"/>
      <c r="W22" s="548"/>
      <c r="X22" s="548"/>
      <c r="Y22" s="549"/>
      <c r="Z22" s="553">
        <v>76.8</v>
      </c>
      <c r="AA22" s="554"/>
      <c r="AB22" s="554"/>
      <c r="AC22" s="554"/>
      <c r="AD22" s="45"/>
      <c r="AE22" s="80" t="s">
        <v>20</v>
      </c>
      <c r="AF22" s="34"/>
      <c r="AG22" s="557">
        <v>74.8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14259942</v>
      </c>
      <c r="AA24" s="526"/>
      <c r="AB24" s="526"/>
      <c r="AC24" s="526"/>
      <c r="AD24" s="69"/>
      <c r="AE24" s="63" t="s">
        <v>19</v>
      </c>
      <c r="AF24" s="525">
        <v>11958043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0</v>
      </c>
      <c r="H26" s="396"/>
      <c r="I26" s="396"/>
      <c r="J26" s="396"/>
      <c r="K26" s="396"/>
      <c r="L26" s="46"/>
      <c r="M26" s="47"/>
      <c r="N26" s="395">
        <v>0</v>
      </c>
      <c r="O26" s="396"/>
      <c r="P26" s="396"/>
      <c r="Q26" s="396"/>
      <c r="R26" s="48"/>
      <c r="S26" s="772" t="str">
        <f>IF(N26=0,IF(G26&gt;0,"皆増","－"),IF(G26=0,"皆減",ROUND((G26-N26)/N26*100,1)))</f>
        <v>－</v>
      </c>
      <c r="T26" s="773"/>
      <c r="U26" s="547" t="s">
        <v>50</v>
      </c>
      <c r="V26" s="548"/>
      <c r="W26" s="548"/>
      <c r="X26" s="548"/>
      <c r="Y26" s="549"/>
      <c r="Z26" s="525">
        <v>30171273</v>
      </c>
      <c r="AA26" s="526"/>
      <c r="AB26" s="526"/>
      <c r="AC26" s="526"/>
      <c r="AD26" s="69"/>
      <c r="AE26" s="63" t="s">
        <v>19</v>
      </c>
      <c r="AF26" s="525">
        <v>33304484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556143</v>
      </c>
      <c r="H28" s="351"/>
      <c r="I28" s="351"/>
      <c r="J28" s="351"/>
      <c r="K28" s="351"/>
      <c r="L28" s="46"/>
      <c r="M28" s="47"/>
      <c r="N28" s="350">
        <v>1649898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235</v>
      </c>
      <c r="I34" s="489"/>
      <c r="J34" s="489"/>
      <c r="K34" s="489"/>
      <c r="L34" s="98" t="s">
        <v>61</v>
      </c>
      <c r="M34" s="47"/>
      <c r="N34" s="99"/>
      <c r="O34" s="489" t="s">
        <v>235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-3.7</v>
      </c>
      <c r="AB34" s="481"/>
      <c r="AC34" s="481"/>
      <c r="AD34" s="497" t="s">
        <v>63</v>
      </c>
      <c r="AE34" s="498"/>
      <c r="AF34" s="45"/>
      <c r="AG34" s="102"/>
      <c r="AH34" s="481">
        <v>-4.2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235</v>
      </c>
      <c r="I36" s="489"/>
      <c r="J36" s="489"/>
      <c r="K36" s="489"/>
      <c r="L36" s="98" t="s">
        <v>61</v>
      </c>
      <c r="M36" s="47"/>
      <c r="N36" s="99"/>
      <c r="O36" s="489" t="s">
        <v>235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235</v>
      </c>
      <c r="AB36" s="496"/>
      <c r="AC36" s="496"/>
      <c r="AD36" s="497" t="s">
        <v>63</v>
      </c>
      <c r="AE36" s="498"/>
      <c r="AF36" s="61"/>
      <c r="AG36" s="102"/>
      <c r="AH36" s="481" t="s">
        <v>235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18465830</v>
      </c>
      <c r="Y43" s="396"/>
      <c r="Z43" s="397"/>
      <c r="AA43" s="395">
        <v>8326214</v>
      </c>
      <c r="AB43" s="396"/>
      <c r="AC43" s="397"/>
      <c r="AD43" s="413">
        <v>69161930</v>
      </c>
      <c r="AE43" s="414"/>
      <c r="AF43" s="414"/>
      <c r="AG43" s="415"/>
      <c r="AH43" s="395">
        <v>95953974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2647</v>
      </c>
      <c r="F44" s="376"/>
      <c r="G44" s="377"/>
      <c r="H44" s="375">
        <v>288059</v>
      </c>
      <c r="I44" s="376"/>
      <c r="J44" s="376"/>
      <c r="K44" s="377"/>
      <c r="L44" s="375">
        <v>189</v>
      </c>
      <c r="M44" s="376"/>
      <c r="N44" s="377"/>
      <c r="O44" s="375">
        <v>2574</v>
      </c>
      <c r="P44" s="376"/>
      <c r="Q44" s="375">
        <v>284761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204</v>
      </c>
      <c r="F45" s="388"/>
      <c r="G45" s="389"/>
      <c r="H45" s="387">
        <v>287626</v>
      </c>
      <c r="I45" s="388"/>
      <c r="J45" s="388"/>
      <c r="K45" s="389"/>
      <c r="L45" s="387">
        <v>2</v>
      </c>
      <c r="M45" s="388"/>
      <c r="N45" s="389"/>
      <c r="O45" s="387">
        <v>217</v>
      </c>
      <c r="P45" s="388"/>
      <c r="Q45" s="387">
        <v>288345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922731</v>
      </c>
      <c r="Y45" s="396"/>
      <c r="Z45" s="397"/>
      <c r="AA45" s="350">
        <v>15245</v>
      </c>
      <c r="AB45" s="351"/>
      <c r="AC45" s="352"/>
      <c r="AD45" s="395">
        <v>5059999</v>
      </c>
      <c r="AE45" s="396"/>
      <c r="AF45" s="396"/>
      <c r="AG45" s="397"/>
      <c r="AH45" s="395">
        <v>5997975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74</v>
      </c>
      <c r="F46" s="351"/>
      <c r="G46" s="352"/>
      <c r="H46" s="350">
        <v>303217</v>
      </c>
      <c r="I46" s="351"/>
      <c r="J46" s="351"/>
      <c r="K46" s="352"/>
      <c r="L46" s="350">
        <v>10</v>
      </c>
      <c r="M46" s="351"/>
      <c r="N46" s="352"/>
      <c r="O46" s="350">
        <v>71</v>
      </c>
      <c r="P46" s="351"/>
      <c r="Q46" s="350">
        <v>315689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0</v>
      </c>
      <c r="Y47" s="351"/>
      <c r="Z47" s="352"/>
      <c r="AA47" s="350">
        <v>819345</v>
      </c>
      <c r="AB47" s="351"/>
      <c r="AC47" s="352"/>
      <c r="AD47" s="350">
        <v>6600524</v>
      </c>
      <c r="AE47" s="351"/>
      <c r="AF47" s="351"/>
      <c r="AG47" s="352"/>
      <c r="AH47" s="350">
        <v>7419869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235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235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2721</v>
      </c>
      <c r="F49" s="388"/>
      <c r="G49" s="389"/>
      <c r="H49" s="387">
        <v>287782</v>
      </c>
      <c r="I49" s="388"/>
      <c r="J49" s="388"/>
      <c r="K49" s="389"/>
      <c r="L49" s="387">
        <f>L44+L46+L48</f>
        <v>199</v>
      </c>
      <c r="M49" s="388"/>
      <c r="N49" s="389"/>
      <c r="O49" s="387">
        <v>2645</v>
      </c>
      <c r="P49" s="388"/>
      <c r="Q49" s="387">
        <v>285591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91</v>
      </c>
      <c r="F50" s="351"/>
      <c r="G50" s="352"/>
      <c r="H50" s="350">
        <v>279738</v>
      </c>
      <c r="I50" s="351"/>
      <c r="J50" s="351"/>
      <c r="K50" s="352"/>
      <c r="L50" s="350">
        <v>5</v>
      </c>
      <c r="M50" s="351"/>
      <c r="N50" s="352"/>
      <c r="O50" s="350">
        <v>94</v>
      </c>
      <c r="P50" s="351"/>
      <c r="Q50" s="350">
        <v>279224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19388561</v>
      </c>
      <c r="Y51" s="351"/>
      <c r="Z51" s="352"/>
      <c r="AA51" s="350">
        <f>AA43+AA45-AA47+AA49</f>
        <v>7522114</v>
      </c>
      <c r="AB51" s="351"/>
      <c r="AC51" s="352"/>
      <c r="AD51" s="356">
        <f>AD43+AD45-AD47+AD49</f>
        <v>67621405</v>
      </c>
      <c r="AE51" s="357"/>
      <c r="AF51" s="357"/>
      <c r="AG51" s="358"/>
      <c r="AH51" s="350">
        <f>AH43+AH45-AH47+AH49</f>
        <v>94532080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2812</v>
      </c>
      <c r="F52" s="368"/>
      <c r="G52" s="369"/>
      <c r="H52" s="367">
        <v>288141</v>
      </c>
      <c r="I52" s="368"/>
      <c r="J52" s="368"/>
      <c r="K52" s="369"/>
      <c r="L52" s="367">
        <f>L49+L50</f>
        <v>204</v>
      </c>
      <c r="M52" s="368"/>
      <c r="N52" s="369"/>
      <c r="O52" s="367">
        <v>2739</v>
      </c>
      <c r="P52" s="368"/>
      <c r="Q52" s="367">
        <v>285373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C1A3-B20F-44EF-9855-8B4FEE299053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236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57556167</v>
      </c>
      <c r="E6" s="219">
        <f t="shared" ref="E6:E33" si="0">IF(D6=0,"－",ROUND(D6/$D$33*100,1))</f>
        <v>28.8</v>
      </c>
      <c r="F6" s="226">
        <v>1.6</v>
      </c>
      <c r="G6" s="760" t="s">
        <v>109</v>
      </c>
      <c r="H6" s="761"/>
      <c r="I6" s="762"/>
      <c r="J6" s="685">
        <v>24862690</v>
      </c>
      <c r="K6" s="687"/>
      <c r="L6" s="227">
        <f t="shared" ref="L6:L29" si="1">IF(J6=0,"－",ROUND(J6/$J$29*100,1))</f>
        <v>12.8</v>
      </c>
      <c r="M6" s="793">
        <v>-2.1</v>
      </c>
      <c r="N6" s="794"/>
      <c r="O6" s="156">
        <v>23073865</v>
      </c>
      <c r="P6" s="685">
        <v>22379972</v>
      </c>
      <c r="Q6" s="687"/>
      <c r="R6" s="228">
        <f t="shared" ref="R6:R16" si="2">IF(P6=0,"－",ROUND(P6/$P$25*100,1))</f>
        <v>19</v>
      </c>
    </row>
    <row r="7" spans="1:20" ht="23.25" customHeight="1" x14ac:dyDescent="0.15">
      <c r="B7" s="696" t="s">
        <v>110</v>
      </c>
      <c r="C7" s="697"/>
      <c r="D7" s="156">
        <v>574640</v>
      </c>
      <c r="E7" s="230">
        <f t="shared" si="0"/>
        <v>0.3</v>
      </c>
      <c r="F7" s="226">
        <v>0.8</v>
      </c>
      <c r="G7" s="162" t="s">
        <v>111</v>
      </c>
      <c r="H7" s="753" t="s">
        <v>112</v>
      </c>
      <c r="I7" s="753"/>
      <c r="J7" s="649">
        <v>17125332</v>
      </c>
      <c r="K7" s="651"/>
      <c r="L7" s="227">
        <f t="shared" si="1"/>
        <v>8.8000000000000007</v>
      </c>
      <c r="M7" s="793">
        <v>1.6</v>
      </c>
      <c r="N7" s="794"/>
      <c r="O7" s="156">
        <v>16111972</v>
      </c>
      <c r="P7" s="649">
        <v>15660230</v>
      </c>
      <c r="Q7" s="651"/>
      <c r="R7" s="231">
        <f t="shared" si="2"/>
        <v>13.3</v>
      </c>
    </row>
    <row r="8" spans="1:20" ht="23.25" customHeight="1" x14ac:dyDescent="0.15">
      <c r="B8" s="696" t="s">
        <v>113</v>
      </c>
      <c r="C8" s="697"/>
      <c r="D8" s="156">
        <v>216183</v>
      </c>
      <c r="E8" s="230">
        <f t="shared" si="0"/>
        <v>0.1</v>
      </c>
      <c r="F8" s="226">
        <v>19.399999999999999</v>
      </c>
      <c r="G8" s="164"/>
      <c r="H8" s="753" t="s">
        <v>114</v>
      </c>
      <c r="I8" s="753"/>
      <c r="J8" s="649">
        <v>481525</v>
      </c>
      <c r="K8" s="651"/>
      <c r="L8" s="227">
        <f t="shared" si="1"/>
        <v>0.2</v>
      </c>
      <c r="M8" s="793">
        <v>-72.099999999999994</v>
      </c>
      <c r="N8" s="794"/>
      <c r="O8" s="156">
        <v>481525</v>
      </c>
      <c r="P8" s="649">
        <v>338538</v>
      </c>
      <c r="Q8" s="651"/>
      <c r="R8" s="231">
        <f t="shared" si="2"/>
        <v>0.3</v>
      </c>
    </row>
    <row r="9" spans="1:20" ht="23.25" customHeight="1" x14ac:dyDescent="0.15">
      <c r="B9" s="696" t="s">
        <v>115</v>
      </c>
      <c r="C9" s="697"/>
      <c r="D9" s="156">
        <v>1152324</v>
      </c>
      <c r="E9" s="230">
        <f t="shared" si="0"/>
        <v>0.6</v>
      </c>
      <c r="F9" s="232">
        <v>19.100000000000001</v>
      </c>
      <c r="G9" s="735" t="s">
        <v>116</v>
      </c>
      <c r="H9" s="736"/>
      <c r="I9" s="719"/>
      <c r="J9" s="649">
        <v>51221283</v>
      </c>
      <c r="K9" s="651"/>
      <c r="L9" s="227">
        <f t="shared" si="1"/>
        <v>26.4</v>
      </c>
      <c r="M9" s="793">
        <v>6.1</v>
      </c>
      <c r="N9" s="794"/>
      <c r="O9" s="156">
        <v>23786866</v>
      </c>
      <c r="P9" s="649">
        <v>19193001</v>
      </c>
      <c r="Q9" s="651"/>
      <c r="R9" s="231">
        <f t="shared" si="2"/>
        <v>16.3</v>
      </c>
    </row>
    <row r="10" spans="1:20" ht="23.25" customHeight="1" x14ac:dyDescent="0.15">
      <c r="B10" s="696" t="s">
        <v>117</v>
      </c>
      <c r="C10" s="697"/>
      <c r="D10" s="156">
        <v>1243082</v>
      </c>
      <c r="E10" s="230">
        <f t="shared" si="0"/>
        <v>0.6</v>
      </c>
      <c r="F10" s="232">
        <v>66.2</v>
      </c>
      <c r="G10" s="735" t="s">
        <v>118</v>
      </c>
      <c r="H10" s="736"/>
      <c r="I10" s="719"/>
      <c r="J10" s="649">
        <v>1090519</v>
      </c>
      <c r="K10" s="651"/>
      <c r="L10" s="227">
        <f t="shared" si="1"/>
        <v>0.6</v>
      </c>
      <c r="M10" s="793">
        <v>-1.7</v>
      </c>
      <c r="N10" s="794"/>
      <c r="O10" s="156">
        <v>1090519</v>
      </c>
      <c r="P10" s="649">
        <v>1090519</v>
      </c>
      <c r="Q10" s="651"/>
      <c r="R10" s="231">
        <f t="shared" si="2"/>
        <v>0.9</v>
      </c>
    </row>
    <row r="11" spans="1:20" ht="23.25" customHeight="1" x14ac:dyDescent="0.15">
      <c r="B11" s="696" t="s">
        <v>119</v>
      </c>
      <c r="C11" s="697"/>
      <c r="D11" s="156">
        <v>12259278</v>
      </c>
      <c r="E11" s="230">
        <f t="shared" si="0"/>
        <v>6.1</v>
      </c>
      <c r="F11" s="232">
        <v>-0.5</v>
      </c>
      <c r="G11" s="750" t="s">
        <v>120</v>
      </c>
      <c r="H11" s="752" t="s">
        <v>121</v>
      </c>
      <c r="I11" s="719"/>
      <c r="J11" s="649">
        <v>1090519</v>
      </c>
      <c r="K11" s="651"/>
      <c r="L11" s="227">
        <f t="shared" si="1"/>
        <v>0.6</v>
      </c>
      <c r="M11" s="793">
        <v>-1.7</v>
      </c>
      <c r="N11" s="794"/>
      <c r="O11" s="156">
        <v>1090519</v>
      </c>
      <c r="P11" s="649">
        <v>1090519</v>
      </c>
      <c r="Q11" s="651"/>
      <c r="R11" s="231">
        <f t="shared" si="2"/>
        <v>0.9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178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850" t="s">
        <v>178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4208</v>
      </c>
      <c r="E13" s="234">
        <f t="shared" si="0"/>
        <v>0</v>
      </c>
      <c r="F13" s="232">
        <v>16732</v>
      </c>
      <c r="G13" s="735" t="s">
        <v>127</v>
      </c>
      <c r="H13" s="736"/>
      <c r="I13" s="719"/>
      <c r="J13" s="649">
        <f>J6+J9+J10</f>
        <v>77174492</v>
      </c>
      <c r="K13" s="651"/>
      <c r="L13" s="227">
        <f t="shared" si="1"/>
        <v>39.799999999999997</v>
      </c>
      <c r="M13" s="793">
        <v>3.2</v>
      </c>
      <c r="N13" s="794"/>
      <c r="O13" s="168">
        <f>O6+O9+O10</f>
        <v>47951250</v>
      </c>
      <c r="P13" s="649">
        <f>P6+P9+P10</f>
        <v>42663492</v>
      </c>
      <c r="Q13" s="651"/>
      <c r="R13" s="231">
        <f t="shared" si="2"/>
        <v>36.200000000000003</v>
      </c>
    </row>
    <row r="14" spans="1:20" ht="23.25" customHeight="1" x14ac:dyDescent="0.15">
      <c r="B14" s="696" t="s">
        <v>128</v>
      </c>
      <c r="C14" s="697"/>
      <c r="D14" s="156">
        <v>157450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41382023</v>
      </c>
      <c r="K14" s="651"/>
      <c r="L14" s="227">
        <f t="shared" si="1"/>
        <v>21.4</v>
      </c>
      <c r="M14" s="680">
        <v>-0.6</v>
      </c>
      <c r="N14" s="786"/>
      <c r="O14" s="156">
        <v>34932393</v>
      </c>
      <c r="P14" s="649">
        <v>30794310</v>
      </c>
      <c r="Q14" s="651"/>
      <c r="R14" s="235">
        <f t="shared" si="2"/>
        <v>26.1</v>
      </c>
    </row>
    <row r="15" spans="1:20" ht="23.25" customHeight="1" x14ac:dyDescent="0.15">
      <c r="B15" s="792" t="s">
        <v>130</v>
      </c>
      <c r="C15" s="737"/>
      <c r="D15" s="156">
        <v>232466</v>
      </c>
      <c r="E15" s="233">
        <f t="shared" si="0"/>
        <v>0.1</v>
      </c>
      <c r="F15" s="232">
        <v>-18.8</v>
      </c>
      <c r="G15" s="735" t="s">
        <v>131</v>
      </c>
      <c r="H15" s="736"/>
      <c r="I15" s="719"/>
      <c r="J15" s="649">
        <v>1327598</v>
      </c>
      <c r="K15" s="651"/>
      <c r="L15" s="227">
        <f t="shared" si="1"/>
        <v>0.7</v>
      </c>
      <c r="M15" s="680">
        <v>16.2</v>
      </c>
      <c r="N15" s="786"/>
      <c r="O15" s="156">
        <v>1184473</v>
      </c>
      <c r="P15" s="649">
        <v>1184473</v>
      </c>
      <c r="Q15" s="651"/>
      <c r="R15" s="231">
        <f t="shared" si="2"/>
        <v>1</v>
      </c>
    </row>
    <row r="16" spans="1:20" ht="23.25" customHeight="1" x14ac:dyDescent="0.15">
      <c r="B16" s="696" t="s">
        <v>132</v>
      </c>
      <c r="C16" s="737"/>
      <c r="D16" s="156">
        <v>44169897</v>
      </c>
      <c r="E16" s="230">
        <f t="shared" si="0"/>
        <v>22.1</v>
      </c>
      <c r="F16" s="232">
        <v>-2</v>
      </c>
      <c r="G16" s="735" t="s">
        <v>133</v>
      </c>
      <c r="H16" s="736"/>
      <c r="I16" s="719"/>
      <c r="J16" s="649">
        <v>17684749</v>
      </c>
      <c r="K16" s="651"/>
      <c r="L16" s="227">
        <f t="shared" si="1"/>
        <v>9.1</v>
      </c>
      <c r="M16" s="680">
        <v>5.5</v>
      </c>
      <c r="N16" s="786"/>
      <c r="O16" s="156">
        <v>12308220</v>
      </c>
      <c r="P16" s="649">
        <v>7016786</v>
      </c>
      <c r="Q16" s="651"/>
      <c r="R16" s="231">
        <f t="shared" si="2"/>
        <v>6</v>
      </c>
    </row>
    <row r="17" spans="1:21" ht="23.25" customHeight="1" x14ac:dyDescent="0.15">
      <c r="B17" s="738" t="s">
        <v>120</v>
      </c>
      <c r="C17" s="171" t="s">
        <v>134</v>
      </c>
      <c r="D17" s="156">
        <v>41982373</v>
      </c>
      <c r="E17" s="230">
        <f t="shared" si="0"/>
        <v>21</v>
      </c>
      <c r="F17" s="232">
        <v>-3.9</v>
      </c>
      <c r="G17" s="735" t="s">
        <v>42</v>
      </c>
      <c r="H17" s="736"/>
      <c r="I17" s="719"/>
      <c r="J17" s="649">
        <v>5997975</v>
      </c>
      <c r="K17" s="651"/>
      <c r="L17" s="227">
        <f t="shared" si="1"/>
        <v>3.1</v>
      </c>
      <c r="M17" s="680">
        <v>-44.2</v>
      </c>
      <c r="N17" s="786"/>
      <c r="O17" s="156">
        <v>5853069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2187524</v>
      </c>
      <c r="E18" s="230">
        <f t="shared" si="0"/>
        <v>1.1000000000000001</v>
      </c>
      <c r="F18" s="232">
        <v>53.5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849" t="s">
        <v>178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33628</v>
      </c>
      <c r="E19" s="230">
        <f t="shared" si="0"/>
        <v>0</v>
      </c>
      <c r="F19" s="232">
        <v>-5</v>
      </c>
      <c r="G19" s="735" t="s">
        <v>138</v>
      </c>
      <c r="H19" s="736"/>
      <c r="I19" s="719"/>
      <c r="J19" s="649">
        <v>338247</v>
      </c>
      <c r="K19" s="651"/>
      <c r="L19" s="227">
        <f t="shared" si="1"/>
        <v>0.2</v>
      </c>
      <c r="M19" s="680">
        <v>21.4</v>
      </c>
      <c r="N19" s="786"/>
      <c r="O19" s="156">
        <v>17668</v>
      </c>
      <c r="P19" s="649">
        <v>17668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117599323</v>
      </c>
      <c r="E20" s="230">
        <f t="shared" si="0"/>
        <v>58.7</v>
      </c>
      <c r="F20" s="232">
        <v>0.5</v>
      </c>
      <c r="G20" s="735" t="s">
        <v>141</v>
      </c>
      <c r="H20" s="736"/>
      <c r="I20" s="719"/>
      <c r="J20" s="649">
        <v>15868550</v>
      </c>
      <c r="K20" s="651"/>
      <c r="L20" s="227">
        <f t="shared" si="1"/>
        <v>8.1999999999999993</v>
      </c>
      <c r="M20" s="680">
        <v>25.5</v>
      </c>
      <c r="N20" s="786"/>
      <c r="O20" s="156">
        <v>13707181</v>
      </c>
      <c r="P20" s="649">
        <v>8902863</v>
      </c>
      <c r="Q20" s="651"/>
      <c r="R20" s="231">
        <f>IF(P20=0,"－",ROUND(P20/$P$25*100,1))</f>
        <v>7.6</v>
      </c>
    </row>
    <row r="21" spans="1:21" ht="23.25" customHeight="1" x14ac:dyDescent="0.15">
      <c r="B21" s="696" t="s">
        <v>142</v>
      </c>
      <c r="C21" s="697"/>
      <c r="D21" s="156">
        <v>1776746</v>
      </c>
      <c r="E21" s="233">
        <f t="shared" si="0"/>
        <v>0.9</v>
      </c>
      <c r="F21" s="232">
        <v>-11.8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849" t="s">
        <v>178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4297346</v>
      </c>
      <c r="E22" s="230">
        <f t="shared" si="0"/>
        <v>2.1</v>
      </c>
      <c r="F22" s="226">
        <v>-2.2000000000000002</v>
      </c>
      <c r="G22" s="733" t="s">
        <v>145</v>
      </c>
      <c r="H22" s="734"/>
      <c r="I22" s="726"/>
      <c r="J22" s="650">
        <f>J24+J27+J28</f>
        <v>34022421</v>
      </c>
      <c r="K22" s="651"/>
      <c r="L22" s="227">
        <f t="shared" si="1"/>
        <v>17.600000000000001</v>
      </c>
      <c r="M22" s="680">
        <v>9.9</v>
      </c>
      <c r="N22" s="786"/>
      <c r="O22" s="172">
        <f>O24+O27+O28</f>
        <v>15390964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684497</v>
      </c>
      <c r="E23" s="230">
        <f t="shared" si="0"/>
        <v>0.3</v>
      </c>
      <c r="F23" s="226">
        <v>6</v>
      </c>
      <c r="G23" s="176"/>
      <c r="H23" s="725" t="s">
        <v>148</v>
      </c>
      <c r="I23" s="726"/>
      <c r="J23" s="649">
        <v>548629</v>
      </c>
      <c r="K23" s="651"/>
      <c r="L23" s="227">
        <f t="shared" si="1"/>
        <v>0.3</v>
      </c>
      <c r="M23" s="680">
        <v>0.6</v>
      </c>
      <c r="N23" s="786"/>
      <c r="O23" s="156">
        <v>525305</v>
      </c>
      <c r="P23" s="787">
        <v>90579592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30021977</v>
      </c>
      <c r="E24" s="230">
        <f t="shared" si="0"/>
        <v>15</v>
      </c>
      <c r="F24" s="232">
        <v>-6.4</v>
      </c>
      <c r="G24" s="727" t="s">
        <v>150</v>
      </c>
      <c r="H24" s="725" t="s">
        <v>151</v>
      </c>
      <c r="I24" s="726"/>
      <c r="J24" s="649">
        <v>34022421</v>
      </c>
      <c r="K24" s="651"/>
      <c r="L24" s="227">
        <f t="shared" si="1"/>
        <v>17.600000000000001</v>
      </c>
      <c r="M24" s="680">
        <v>9.9</v>
      </c>
      <c r="N24" s="786"/>
      <c r="O24" s="156">
        <v>15390964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22404222</v>
      </c>
      <c r="E25" s="230">
        <f t="shared" si="0"/>
        <v>11.2</v>
      </c>
      <c r="F25" s="232">
        <v>29.8</v>
      </c>
      <c r="G25" s="727"/>
      <c r="H25" s="723" t="s">
        <v>120</v>
      </c>
      <c r="I25" s="144" t="s">
        <v>154</v>
      </c>
      <c r="J25" s="649">
        <v>8491967</v>
      </c>
      <c r="K25" s="651"/>
      <c r="L25" s="227">
        <f t="shared" si="1"/>
        <v>4.4000000000000004</v>
      </c>
      <c r="M25" s="680">
        <v>105.8</v>
      </c>
      <c r="N25" s="786"/>
      <c r="O25" s="156">
        <v>2061113</v>
      </c>
      <c r="P25" s="787">
        <v>117867344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832489</v>
      </c>
      <c r="E26" s="230">
        <f t="shared" si="0"/>
        <v>0.4</v>
      </c>
      <c r="F26" s="232">
        <v>1.4</v>
      </c>
      <c r="G26" s="727"/>
      <c r="H26" s="724"/>
      <c r="I26" s="144" t="s">
        <v>156</v>
      </c>
      <c r="J26" s="649">
        <v>25530454</v>
      </c>
      <c r="K26" s="651"/>
      <c r="L26" s="227">
        <f t="shared" si="1"/>
        <v>13.2</v>
      </c>
      <c r="M26" s="680">
        <v>-4.8</v>
      </c>
      <c r="N26" s="786"/>
      <c r="O26" s="156">
        <v>13329851</v>
      </c>
      <c r="R26" s="180"/>
    </row>
    <row r="27" spans="1:21" ht="23.25" customHeight="1" x14ac:dyDescent="0.15">
      <c r="B27" s="696" t="s">
        <v>157</v>
      </c>
      <c r="C27" s="697"/>
      <c r="D27" s="156">
        <v>274920</v>
      </c>
      <c r="E27" s="230">
        <f t="shared" si="0"/>
        <v>0.1</v>
      </c>
      <c r="F27" s="232">
        <v>-85.4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849" t="s">
        <v>178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7419869</v>
      </c>
      <c r="E28" s="234">
        <f t="shared" si="0"/>
        <v>3.7</v>
      </c>
      <c r="F28" s="232">
        <v>19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849" t="s">
        <v>178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6577984</v>
      </c>
      <c r="E29" s="230">
        <f t="shared" si="0"/>
        <v>3.3</v>
      </c>
      <c r="F29" s="232">
        <v>-6.1</v>
      </c>
      <c r="G29" s="698" t="s">
        <v>162</v>
      </c>
      <c r="H29" s="659"/>
      <c r="I29" s="618"/>
      <c r="J29" s="649">
        <f>SUM(J13:K22)</f>
        <v>193796055</v>
      </c>
      <c r="K29" s="651"/>
      <c r="L29" s="242">
        <f t="shared" si="1"/>
        <v>100</v>
      </c>
      <c r="M29" s="784">
        <v>2.6</v>
      </c>
      <c r="N29" s="785"/>
      <c r="O29" s="182">
        <f>SUM(O13:O22)</f>
        <v>131345218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5018424</v>
      </c>
      <c r="E30" s="230">
        <f t="shared" si="0"/>
        <v>2.5</v>
      </c>
      <c r="F30" s="226">
        <v>15.1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3262000</v>
      </c>
      <c r="E31" s="230">
        <f t="shared" si="0"/>
        <v>1.6</v>
      </c>
      <c r="F31" s="226">
        <v>79.7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82570474</v>
      </c>
      <c r="E32" s="234">
        <f t="shared" si="0"/>
        <v>41.3</v>
      </c>
      <c r="F32" s="226">
        <v>5.2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200169797</v>
      </c>
      <c r="E33" s="243">
        <f t="shared" si="0"/>
        <v>100</v>
      </c>
      <c r="F33" s="244">
        <v>2.4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54003107</v>
      </c>
      <c r="O37" s="651"/>
      <c r="P37" s="206">
        <f t="shared" ref="P37:P43" si="3">IF(N37=0,"－",ROUND(N37/$N$43*100,1))</f>
        <v>93.8</v>
      </c>
      <c r="Q37" s="680">
        <v>2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805053</v>
      </c>
      <c r="E38" s="219">
        <f t="shared" ref="E38:E51" si="4">IF(D38=0,"－",ROUND(D38/$D$51*100,1))</f>
        <v>0.4</v>
      </c>
      <c r="F38" s="219">
        <v>5.0999999999999996</v>
      </c>
      <c r="G38" s="685">
        <v>804598</v>
      </c>
      <c r="H38" s="686"/>
      <c r="I38" s="687"/>
      <c r="J38" s="245">
        <f t="shared" ref="J38:J51" si="5">IF(G38=0,"－",ROUND(G38/$G$51*100,1))</f>
        <v>0.6</v>
      </c>
      <c r="K38" s="669" t="s">
        <v>173</v>
      </c>
      <c r="L38" s="670"/>
      <c r="M38" s="655"/>
      <c r="N38" s="649">
        <v>147136</v>
      </c>
      <c r="O38" s="651"/>
      <c r="P38" s="206">
        <f t="shared" si="3"/>
        <v>0.3</v>
      </c>
      <c r="Q38" s="680">
        <v>1.4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22646423</v>
      </c>
      <c r="E39" s="219">
        <f t="shared" si="4"/>
        <v>11.7</v>
      </c>
      <c r="F39" s="210">
        <v>-15.1</v>
      </c>
      <c r="G39" s="649">
        <v>17554703</v>
      </c>
      <c r="H39" s="650"/>
      <c r="I39" s="651"/>
      <c r="J39" s="246">
        <f t="shared" si="5"/>
        <v>13.4</v>
      </c>
      <c r="K39" s="669" t="s">
        <v>175</v>
      </c>
      <c r="L39" s="670"/>
      <c r="M39" s="655"/>
      <c r="N39" s="649">
        <v>3405924</v>
      </c>
      <c r="O39" s="651"/>
      <c r="P39" s="206">
        <f t="shared" si="3"/>
        <v>5.9</v>
      </c>
      <c r="Q39" s="680">
        <v>-4.4000000000000004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96820063</v>
      </c>
      <c r="E40" s="219">
        <f t="shared" si="4"/>
        <v>50</v>
      </c>
      <c r="F40" s="210">
        <v>1.1000000000000001</v>
      </c>
      <c r="G40" s="649">
        <v>60171210</v>
      </c>
      <c r="H40" s="650"/>
      <c r="I40" s="651"/>
      <c r="J40" s="246">
        <f t="shared" si="5"/>
        <v>45.8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849" t="s">
        <v>178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16966891</v>
      </c>
      <c r="E41" s="219">
        <f t="shared" si="4"/>
        <v>8.8000000000000007</v>
      </c>
      <c r="F41" s="210">
        <v>-10.5</v>
      </c>
      <c r="G41" s="649">
        <v>14068808</v>
      </c>
      <c r="H41" s="650"/>
      <c r="I41" s="651"/>
      <c r="J41" s="246">
        <f t="shared" si="5"/>
        <v>10.7</v>
      </c>
      <c r="K41" s="669" t="s">
        <v>180</v>
      </c>
      <c r="L41" s="670"/>
      <c r="M41" s="655"/>
      <c r="N41" s="649">
        <v>0</v>
      </c>
      <c r="O41" s="651"/>
      <c r="P41" s="206" t="str">
        <f t="shared" si="3"/>
        <v>－</v>
      </c>
      <c r="Q41" s="849" t="s">
        <v>178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363311</v>
      </c>
      <c r="E42" s="219">
        <f t="shared" si="4"/>
        <v>0.2</v>
      </c>
      <c r="F42" s="210">
        <v>-2.9</v>
      </c>
      <c r="G42" s="649">
        <v>213221</v>
      </c>
      <c r="H42" s="650"/>
      <c r="I42" s="651"/>
      <c r="J42" s="246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849" t="s">
        <v>178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54" t="s">
        <v>178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57556167</v>
      </c>
      <c r="O43" s="651"/>
      <c r="P43" s="234">
        <f t="shared" si="3"/>
        <v>100</v>
      </c>
      <c r="Q43" s="680">
        <v>1.6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3868572</v>
      </c>
      <c r="E44" s="219">
        <f t="shared" si="4"/>
        <v>2</v>
      </c>
      <c r="F44" s="210">
        <v>6.5</v>
      </c>
      <c r="G44" s="649">
        <v>3361829</v>
      </c>
      <c r="H44" s="650"/>
      <c r="I44" s="651"/>
      <c r="J44" s="246">
        <f t="shared" si="5"/>
        <v>2.6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16728149</v>
      </c>
      <c r="E45" s="219">
        <f t="shared" si="4"/>
        <v>8.6</v>
      </c>
      <c r="F45" s="210">
        <v>25.6</v>
      </c>
      <c r="G45" s="649">
        <v>9649506</v>
      </c>
      <c r="H45" s="650"/>
      <c r="I45" s="651"/>
      <c r="J45" s="246">
        <f t="shared" si="5"/>
        <v>7.3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3256569</v>
      </c>
      <c r="E46" s="219">
        <f t="shared" si="4"/>
        <v>1.7</v>
      </c>
      <c r="F46" s="219">
        <v>29.8</v>
      </c>
      <c r="G46" s="649">
        <v>2118234</v>
      </c>
      <c r="H46" s="650"/>
      <c r="I46" s="651"/>
      <c r="J46" s="246">
        <f t="shared" si="5"/>
        <v>1.6</v>
      </c>
      <c r="K46" s="675">
        <v>99.4</v>
      </c>
      <c r="L46" s="676"/>
      <c r="M46" s="677"/>
      <c r="N46" s="678">
        <v>67</v>
      </c>
      <c r="O46" s="677"/>
      <c r="P46" s="678">
        <v>99.1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31250505</v>
      </c>
      <c r="E47" s="219">
        <f t="shared" si="4"/>
        <v>16.100000000000001</v>
      </c>
      <c r="F47" s="219">
        <v>20.8</v>
      </c>
      <c r="G47" s="649">
        <v>22312590</v>
      </c>
      <c r="H47" s="650"/>
      <c r="I47" s="651"/>
      <c r="J47" s="246">
        <f t="shared" si="5"/>
        <v>17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34" t="s">
        <v>178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1090519</v>
      </c>
      <c r="E49" s="219">
        <f t="shared" si="4"/>
        <v>0.6</v>
      </c>
      <c r="F49" s="219">
        <v>-1.7</v>
      </c>
      <c r="G49" s="649">
        <v>1090519</v>
      </c>
      <c r="H49" s="650"/>
      <c r="I49" s="651"/>
      <c r="J49" s="246">
        <f t="shared" si="5"/>
        <v>0.8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34" t="s">
        <v>178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36962606</v>
      </c>
      <c r="O50" s="623"/>
      <c r="P50" s="217">
        <v>1.5</v>
      </c>
      <c r="Q50" s="619">
        <v>5227254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193796055</v>
      </c>
      <c r="E51" s="780">
        <f t="shared" si="4"/>
        <v>100</v>
      </c>
      <c r="F51" s="780">
        <v>2.6</v>
      </c>
      <c r="G51" s="641">
        <f>SUM(G38:I50)</f>
        <v>131345218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36614569</v>
      </c>
      <c r="O51" s="628"/>
      <c r="P51" s="219">
        <v>1.8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781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6386348</v>
      </c>
      <c r="O52" s="623"/>
      <c r="P52" s="217">
        <v>1</v>
      </c>
      <c r="Q52" s="619">
        <v>962849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6348085</v>
      </c>
      <c r="O53" s="615"/>
      <c r="P53" s="222">
        <v>1.4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27827365</v>
      </c>
      <c r="O54" s="623"/>
      <c r="P54" s="217">
        <v>2.5</v>
      </c>
      <c r="Q54" s="619">
        <v>4314471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27026241</v>
      </c>
      <c r="O55" s="615"/>
      <c r="P55" s="219">
        <v>4.2</v>
      </c>
      <c r="Q55" s="614">
        <v>0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331009</v>
      </c>
      <c r="O56" s="623"/>
      <c r="P56" s="217">
        <v>17.7</v>
      </c>
      <c r="Q56" s="619">
        <v>85013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>
        <v>331009</v>
      </c>
      <c r="O57" s="615"/>
      <c r="P57" s="222">
        <v>17.7</v>
      </c>
      <c r="Q57" s="614">
        <v>0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1877963</v>
      </c>
      <c r="O58" s="623"/>
      <c r="P58" s="217">
        <v>173.6</v>
      </c>
      <c r="Q58" s="619">
        <v>1717683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1877963</v>
      </c>
      <c r="O59" s="615"/>
      <c r="P59" s="219">
        <v>173.6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178</v>
      </c>
      <c r="O60" s="620"/>
      <c r="P60" s="248" t="s">
        <v>178</v>
      </c>
      <c r="Q60" s="619" t="s">
        <v>178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178</v>
      </c>
      <c r="O61" s="609"/>
      <c r="P61" s="249" t="s">
        <v>178</v>
      </c>
      <c r="Q61" s="848" t="s">
        <v>178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31" priority="2" stopIfTrue="1">
      <formula>"IF(AND(D6=0,F6=0,【参考】24右!F6=0））"</formula>
    </cfRule>
  </conditionalFormatting>
  <conditionalFormatting sqref="M6:N29">
    <cfRule type="expression" dxfId="30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1718-EE1E-4990-939B-ED08330F0397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237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288088</v>
      </c>
      <c r="F5" s="388"/>
      <c r="G5" s="388"/>
      <c r="H5" s="388"/>
      <c r="I5" s="14" t="s">
        <v>7</v>
      </c>
      <c r="J5" s="599">
        <v>14.67</v>
      </c>
      <c r="K5" s="600"/>
      <c r="L5" s="600"/>
      <c r="M5" s="600"/>
      <c r="N5" s="15" t="s">
        <v>8</v>
      </c>
      <c r="O5" s="601">
        <v>19637.900000000001</v>
      </c>
      <c r="P5" s="596"/>
      <c r="Q5" s="596"/>
      <c r="R5" s="596"/>
      <c r="S5" s="596"/>
      <c r="T5" s="596"/>
      <c r="U5" s="14" t="s">
        <v>7</v>
      </c>
      <c r="V5" s="601">
        <v>288088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280126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277622</v>
      </c>
      <c r="F6" s="368"/>
      <c r="G6" s="368"/>
      <c r="H6" s="368"/>
      <c r="I6" s="19" t="s">
        <v>7</v>
      </c>
      <c r="J6" s="590">
        <v>14.67</v>
      </c>
      <c r="K6" s="591"/>
      <c r="L6" s="591"/>
      <c r="M6" s="591"/>
      <c r="N6" s="20" t="s">
        <v>8</v>
      </c>
      <c r="O6" s="592">
        <v>18924</v>
      </c>
      <c r="P6" s="593"/>
      <c r="Q6" s="593"/>
      <c r="R6" s="593"/>
      <c r="S6" s="593"/>
      <c r="T6" s="593"/>
      <c r="U6" s="19" t="s">
        <v>7</v>
      </c>
      <c r="V6" s="592">
        <v>277622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279251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131219485</v>
      </c>
      <c r="H10" s="396"/>
      <c r="I10" s="396"/>
      <c r="J10" s="396"/>
      <c r="K10" s="396"/>
      <c r="L10" s="46"/>
      <c r="M10" s="47"/>
      <c r="N10" s="395">
        <v>131734891</v>
      </c>
      <c r="O10" s="396"/>
      <c r="P10" s="396"/>
      <c r="Q10" s="396"/>
      <c r="R10" s="48"/>
      <c r="S10" s="772">
        <f>IF(N10=0,IF(G10&gt;0,"皆増","－"),IF(G10=0,"皆減",ROUND((G10-N10)/N10*100,1)))</f>
        <v>-0.4</v>
      </c>
      <c r="T10" s="773"/>
      <c r="U10" s="581" t="s">
        <v>23</v>
      </c>
      <c r="V10" s="429"/>
      <c r="W10" s="429"/>
      <c r="X10" s="429"/>
      <c r="Y10" s="400"/>
      <c r="Z10" s="395">
        <v>68444766</v>
      </c>
      <c r="AA10" s="396"/>
      <c r="AB10" s="396"/>
      <c r="AC10" s="396"/>
      <c r="AD10" s="49"/>
      <c r="AE10" s="50"/>
      <c r="AF10" s="395">
        <v>64109691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123773948</v>
      </c>
      <c r="H12" s="351"/>
      <c r="I12" s="351"/>
      <c r="J12" s="351"/>
      <c r="K12" s="351"/>
      <c r="L12" s="46"/>
      <c r="M12" s="47"/>
      <c r="N12" s="350">
        <v>123596554</v>
      </c>
      <c r="O12" s="351"/>
      <c r="P12" s="351"/>
      <c r="Q12" s="351"/>
      <c r="R12" s="48"/>
      <c r="S12" s="772">
        <f>IF(N12=0,IF(G12&gt;0,"皆増","－"),IF(G12=0,"皆減",ROUND((G12-N12)/N12*100,1)))</f>
        <v>0.1</v>
      </c>
      <c r="T12" s="773"/>
      <c r="U12" s="574" t="s">
        <v>26</v>
      </c>
      <c r="V12" s="380"/>
      <c r="W12" s="380"/>
      <c r="X12" s="380"/>
      <c r="Y12" s="381"/>
      <c r="Z12" s="395">
        <v>49442066</v>
      </c>
      <c r="AA12" s="396"/>
      <c r="AB12" s="396"/>
      <c r="AC12" s="396"/>
      <c r="AD12" s="62"/>
      <c r="AE12" s="63" t="s">
        <v>19</v>
      </c>
      <c r="AF12" s="395">
        <v>46849091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7445537</v>
      </c>
      <c r="H14" s="351"/>
      <c r="I14" s="351"/>
      <c r="J14" s="351"/>
      <c r="K14" s="351"/>
      <c r="L14" s="46"/>
      <c r="M14" s="47"/>
      <c r="N14" s="350">
        <v>8138337</v>
      </c>
      <c r="O14" s="351"/>
      <c r="P14" s="351"/>
      <c r="Q14" s="351"/>
      <c r="R14" s="68"/>
      <c r="S14" s="772">
        <f>IF(N14=0,IF(G14&gt;0,"皆増","－"),IF(G14=0,"皆減",ROUND((G14-N14)/N14*100,1)))</f>
        <v>-8.5</v>
      </c>
      <c r="T14" s="773"/>
      <c r="U14" s="574" t="s">
        <v>29</v>
      </c>
      <c r="V14" s="380"/>
      <c r="W14" s="380"/>
      <c r="X14" s="380"/>
      <c r="Y14" s="381"/>
      <c r="Z14" s="395">
        <v>78098672</v>
      </c>
      <c r="AA14" s="396"/>
      <c r="AB14" s="396"/>
      <c r="AC14" s="396"/>
      <c r="AD14" s="69"/>
      <c r="AE14" s="63" t="s">
        <v>19</v>
      </c>
      <c r="AF14" s="395">
        <v>73008066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128352</v>
      </c>
      <c r="H16" s="396"/>
      <c r="I16" s="396"/>
      <c r="J16" s="396"/>
      <c r="K16" s="396"/>
      <c r="L16" s="46"/>
      <c r="M16" s="47"/>
      <c r="N16" s="395">
        <v>18284</v>
      </c>
      <c r="O16" s="396"/>
      <c r="P16" s="396"/>
      <c r="Q16" s="396"/>
      <c r="R16" s="48"/>
      <c r="S16" s="772">
        <f>IF(N16=0,IF(G16&gt;0,"皆増","－"),IF(G16=0,"皆減",ROUND((G16-N16)/N16*100,1)))</f>
        <v>602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7317185</v>
      </c>
      <c r="H18" s="351"/>
      <c r="I18" s="351"/>
      <c r="J18" s="351"/>
      <c r="K18" s="351"/>
      <c r="L18" s="46"/>
      <c r="M18" s="47"/>
      <c r="N18" s="350">
        <v>8120053</v>
      </c>
      <c r="O18" s="351"/>
      <c r="P18" s="351"/>
      <c r="Q18" s="351"/>
      <c r="R18" s="68"/>
      <c r="S18" s="772">
        <f>IF(N18=0,IF(G18&gt;0,"皆増","－"),IF(G18=0,"皆減",ROUND((G18-N18)/N18*100,1)))</f>
        <v>-9.9</v>
      </c>
      <c r="T18" s="773"/>
      <c r="U18" s="574" t="s">
        <v>38</v>
      </c>
      <c r="V18" s="380"/>
      <c r="W18" s="380"/>
      <c r="X18" s="380"/>
      <c r="Y18" s="381"/>
      <c r="Z18" s="559">
        <v>0.73</v>
      </c>
      <c r="AA18" s="560"/>
      <c r="AB18" s="560"/>
      <c r="AC18" s="560"/>
      <c r="AD18" s="74"/>
      <c r="AE18" s="75"/>
      <c r="AF18" s="61"/>
      <c r="AG18" s="560">
        <v>0.74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-802868</v>
      </c>
      <c r="H20" s="396"/>
      <c r="I20" s="396"/>
      <c r="J20" s="396"/>
      <c r="K20" s="396"/>
      <c r="L20" s="46"/>
      <c r="M20" s="47"/>
      <c r="N20" s="395">
        <v>-588898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9.3691541899713737</v>
      </c>
      <c r="AA20" s="554"/>
      <c r="AB20" s="554"/>
      <c r="AC20" s="554"/>
      <c r="AD20" s="45"/>
      <c r="AE20" s="80" t="s">
        <v>20</v>
      </c>
      <c r="AF20" s="34"/>
      <c r="AG20" s="557">
        <v>11.1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4675248</v>
      </c>
      <c r="H22" s="396"/>
      <c r="I22" s="396"/>
      <c r="J22" s="396"/>
      <c r="K22" s="396"/>
      <c r="L22" s="46"/>
      <c r="M22" s="47"/>
      <c r="N22" s="395">
        <v>4438746</v>
      </c>
      <c r="O22" s="396"/>
      <c r="P22" s="396"/>
      <c r="Q22" s="396"/>
      <c r="R22" s="48"/>
      <c r="S22" s="772">
        <f>IF(N22=0,IF(G22&gt;0,"皆増","－"),IF(G22=0,"皆減",ROUND((G22-N22)/N22*100,1)))</f>
        <v>5.3</v>
      </c>
      <c r="T22" s="773"/>
      <c r="U22" s="547" t="s">
        <v>44</v>
      </c>
      <c r="V22" s="548"/>
      <c r="W22" s="548"/>
      <c r="X22" s="548"/>
      <c r="Y22" s="549"/>
      <c r="Z22" s="553">
        <v>76.099999999999994</v>
      </c>
      <c r="AA22" s="554"/>
      <c r="AB22" s="554"/>
      <c r="AC22" s="554"/>
      <c r="AD22" s="45"/>
      <c r="AE22" s="80" t="s">
        <v>20</v>
      </c>
      <c r="AF22" s="34"/>
      <c r="AG22" s="557">
        <v>77.900000000000006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7601148</v>
      </c>
      <c r="AA24" s="526"/>
      <c r="AB24" s="526"/>
      <c r="AC24" s="526"/>
      <c r="AD24" s="69"/>
      <c r="AE24" s="63" t="s">
        <v>19</v>
      </c>
      <c r="AF24" s="525">
        <v>8676333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29851</v>
      </c>
      <c r="H26" s="396"/>
      <c r="I26" s="396"/>
      <c r="J26" s="396"/>
      <c r="K26" s="396"/>
      <c r="L26" s="46"/>
      <c r="M26" s="47"/>
      <c r="N26" s="395">
        <v>5471</v>
      </c>
      <c r="O26" s="396"/>
      <c r="P26" s="396"/>
      <c r="Q26" s="396"/>
      <c r="R26" s="48"/>
      <c r="S26" s="772">
        <f>IF(N26=0,IF(G26&gt;0,"皆増","－"),IF(G26=0,"皆減",ROUND((G26-N26)/N26*100,1)))</f>
        <v>445.6</v>
      </c>
      <c r="T26" s="773"/>
      <c r="U26" s="547" t="s">
        <v>50</v>
      </c>
      <c r="V26" s="548"/>
      <c r="W26" s="548"/>
      <c r="X26" s="548"/>
      <c r="Y26" s="549"/>
      <c r="Z26" s="525">
        <v>5855659</v>
      </c>
      <c r="AA26" s="526"/>
      <c r="AB26" s="526"/>
      <c r="AC26" s="526"/>
      <c r="AD26" s="69"/>
      <c r="AE26" s="63" t="s">
        <v>19</v>
      </c>
      <c r="AF26" s="525">
        <v>569304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3842529</v>
      </c>
      <c r="H28" s="351"/>
      <c r="I28" s="351"/>
      <c r="J28" s="351"/>
      <c r="K28" s="351"/>
      <c r="L28" s="46"/>
      <c r="M28" s="47"/>
      <c r="N28" s="350">
        <v>3844377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-3.8</v>
      </c>
      <c r="AB34" s="481"/>
      <c r="AC34" s="481"/>
      <c r="AD34" s="497" t="s">
        <v>63</v>
      </c>
      <c r="AE34" s="498"/>
      <c r="AF34" s="45"/>
      <c r="AG34" s="102"/>
      <c r="AH34" s="481">
        <v>-4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212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212</v>
      </c>
      <c r="AB36" s="496"/>
      <c r="AC36" s="496"/>
      <c r="AD36" s="497" t="s">
        <v>63</v>
      </c>
      <c r="AE36" s="498"/>
      <c r="AF36" s="61"/>
      <c r="AG36" s="102"/>
      <c r="AH36" s="481" t="s">
        <v>212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34894192</v>
      </c>
      <c r="Y43" s="396"/>
      <c r="Z43" s="397"/>
      <c r="AA43" s="395">
        <v>504697</v>
      </c>
      <c r="AB43" s="396"/>
      <c r="AC43" s="397"/>
      <c r="AD43" s="413">
        <v>44111348</v>
      </c>
      <c r="AE43" s="414"/>
      <c r="AF43" s="414"/>
      <c r="AG43" s="415"/>
      <c r="AH43" s="395">
        <v>79510237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1925</v>
      </c>
      <c r="F44" s="376"/>
      <c r="G44" s="377"/>
      <c r="H44" s="375">
        <v>301127</v>
      </c>
      <c r="I44" s="376"/>
      <c r="J44" s="376"/>
      <c r="K44" s="377"/>
      <c r="L44" s="375">
        <v>107</v>
      </c>
      <c r="M44" s="376"/>
      <c r="N44" s="377"/>
      <c r="O44" s="375">
        <v>1932</v>
      </c>
      <c r="P44" s="376"/>
      <c r="Q44" s="375">
        <v>298319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149</v>
      </c>
      <c r="F45" s="388"/>
      <c r="G45" s="389"/>
      <c r="H45" s="387">
        <v>286555</v>
      </c>
      <c r="I45" s="388"/>
      <c r="J45" s="388"/>
      <c r="K45" s="389"/>
      <c r="L45" s="387">
        <v>2</v>
      </c>
      <c r="M45" s="388"/>
      <c r="N45" s="389"/>
      <c r="O45" s="387">
        <v>162</v>
      </c>
      <c r="P45" s="388"/>
      <c r="Q45" s="387">
        <v>286522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4675248</v>
      </c>
      <c r="Y45" s="396"/>
      <c r="Z45" s="397"/>
      <c r="AA45" s="350">
        <v>2099</v>
      </c>
      <c r="AB45" s="351"/>
      <c r="AC45" s="352"/>
      <c r="AD45" s="395">
        <v>7682880</v>
      </c>
      <c r="AE45" s="396"/>
      <c r="AF45" s="396"/>
      <c r="AG45" s="397"/>
      <c r="AH45" s="395">
        <v>12360227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25</v>
      </c>
      <c r="F46" s="351"/>
      <c r="G46" s="352"/>
      <c r="H46" s="350">
        <v>340648</v>
      </c>
      <c r="I46" s="351"/>
      <c r="J46" s="351"/>
      <c r="K46" s="352"/>
      <c r="L46" s="350">
        <v>3</v>
      </c>
      <c r="M46" s="351"/>
      <c r="N46" s="352"/>
      <c r="O46" s="350">
        <v>25</v>
      </c>
      <c r="P46" s="351"/>
      <c r="Q46" s="350">
        <v>332892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29851</v>
      </c>
      <c r="Y47" s="351"/>
      <c r="Z47" s="352"/>
      <c r="AA47" s="350">
        <v>99317</v>
      </c>
      <c r="AB47" s="351"/>
      <c r="AC47" s="352"/>
      <c r="AD47" s="350">
        <v>267646</v>
      </c>
      <c r="AE47" s="351"/>
      <c r="AF47" s="351"/>
      <c r="AG47" s="352"/>
      <c r="AH47" s="350">
        <v>396814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218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218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1950</v>
      </c>
      <c r="F49" s="388"/>
      <c r="G49" s="389"/>
      <c r="H49" s="387">
        <v>300521</v>
      </c>
      <c r="I49" s="388"/>
      <c r="J49" s="388"/>
      <c r="K49" s="389"/>
      <c r="L49" s="387">
        <f>L44+L46+L48</f>
        <v>110</v>
      </c>
      <c r="M49" s="388"/>
      <c r="N49" s="389"/>
      <c r="O49" s="387">
        <v>1957</v>
      </c>
      <c r="P49" s="388"/>
      <c r="Q49" s="387">
        <v>298760</v>
      </c>
      <c r="R49" s="388"/>
      <c r="S49" s="390"/>
      <c r="T49" s="446"/>
      <c r="U49" s="403"/>
      <c r="V49" s="371" t="s">
        <v>94</v>
      </c>
      <c r="W49" s="372"/>
      <c r="X49" s="350">
        <v>-1</v>
      </c>
      <c r="Y49" s="351"/>
      <c r="Z49" s="352"/>
      <c r="AA49" s="350">
        <v>0</v>
      </c>
      <c r="AB49" s="351"/>
      <c r="AC49" s="352"/>
      <c r="AD49" s="350">
        <v>2</v>
      </c>
      <c r="AE49" s="351"/>
      <c r="AF49" s="351"/>
      <c r="AG49" s="352"/>
      <c r="AH49" s="350">
        <v>1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110</v>
      </c>
      <c r="F50" s="351"/>
      <c r="G50" s="352"/>
      <c r="H50" s="350">
        <v>267163</v>
      </c>
      <c r="I50" s="351"/>
      <c r="J50" s="351"/>
      <c r="K50" s="352"/>
      <c r="L50" s="350">
        <v>7</v>
      </c>
      <c r="M50" s="351"/>
      <c r="N50" s="352"/>
      <c r="O50" s="350">
        <v>108</v>
      </c>
      <c r="P50" s="351"/>
      <c r="Q50" s="350">
        <v>265112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39539588</v>
      </c>
      <c r="Y51" s="351"/>
      <c r="Z51" s="352"/>
      <c r="AA51" s="350">
        <f>AA43+AA45-AA47+AA49</f>
        <v>407479</v>
      </c>
      <c r="AB51" s="351"/>
      <c r="AC51" s="352"/>
      <c r="AD51" s="356">
        <f>AD43+AD45-AD47+AD49</f>
        <v>51526584</v>
      </c>
      <c r="AE51" s="357"/>
      <c r="AF51" s="357"/>
      <c r="AG51" s="358"/>
      <c r="AH51" s="350">
        <f>AH43+AH45-AH47+AH49</f>
        <v>91473651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2060</v>
      </c>
      <c r="F52" s="368"/>
      <c r="G52" s="369"/>
      <c r="H52" s="367">
        <v>298739</v>
      </c>
      <c r="I52" s="368"/>
      <c r="J52" s="368"/>
      <c r="K52" s="369"/>
      <c r="L52" s="367">
        <f>L49+L50</f>
        <v>117</v>
      </c>
      <c r="M52" s="368"/>
      <c r="N52" s="369"/>
      <c r="O52" s="367">
        <v>2065</v>
      </c>
      <c r="P52" s="368"/>
      <c r="Q52" s="367">
        <v>297001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CB45-C07C-4097-B88F-A631D526CAEC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99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24386948</v>
      </c>
      <c r="E6" s="157">
        <f t="shared" ref="E6:E33" si="0">IF(D6=0,"－",ROUND(D6/$D$33*100,1))</f>
        <v>32.9</v>
      </c>
      <c r="F6" s="158">
        <v>8.3669439545695923</v>
      </c>
      <c r="G6" s="760" t="s">
        <v>109</v>
      </c>
      <c r="H6" s="761"/>
      <c r="I6" s="762"/>
      <c r="J6" s="685">
        <v>11025709</v>
      </c>
      <c r="K6" s="687"/>
      <c r="L6" s="159">
        <f t="shared" ref="L6:L29" si="1">IF(J6=0,"－",ROUND(J6/$J$29*100,1))</f>
        <v>15.4</v>
      </c>
      <c r="M6" s="748">
        <v>-4.3171163371771222</v>
      </c>
      <c r="N6" s="749"/>
      <c r="O6" s="156">
        <v>10646895</v>
      </c>
      <c r="P6" s="685">
        <v>10524414</v>
      </c>
      <c r="Q6" s="687"/>
      <c r="R6" s="160">
        <f t="shared" ref="R6:R16" si="2">IF(P6=0,"－",ROUND(P6/$P$25*100,1))</f>
        <v>22</v>
      </c>
    </row>
    <row r="7" spans="1:20" ht="23.25" customHeight="1" x14ac:dyDescent="0.15">
      <c r="B7" s="696" t="s">
        <v>110</v>
      </c>
      <c r="C7" s="697"/>
      <c r="D7" s="156">
        <v>321049</v>
      </c>
      <c r="E7" s="161">
        <f t="shared" si="0"/>
        <v>0.4</v>
      </c>
      <c r="F7" s="158">
        <v>0.69598218486340679</v>
      </c>
      <c r="G7" s="162" t="s">
        <v>111</v>
      </c>
      <c r="H7" s="753" t="s">
        <v>112</v>
      </c>
      <c r="I7" s="753"/>
      <c r="J7" s="649">
        <v>7232597</v>
      </c>
      <c r="K7" s="651"/>
      <c r="L7" s="159">
        <f t="shared" si="1"/>
        <v>10.1</v>
      </c>
      <c r="M7" s="748">
        <v>1.0304901949006722</v>
      </c>
      <c r="N7" s="749"/>
      <c r="O7" s="156">
        <v>6936690</v>
      </c>
      <c r="P7" s="649">
        <v>6934031</v>
      </c>
      <c r="Q7" s="651"/>
      <c r="R7" s="163">
        <f t="shared" si="2"/>
        <v>14.5</v>
      </c>
    </row>
    <row r="8" spans="1:20" ht="23.25" customHeight="1" x14ac:dyDescent="0.15">
      <c r="B8" s="696" t="s">
        <v>113</v>
      </c>
      <c r="C8" s="697"/>
      <c r="D8" s="156">
        <v>78551</v>
      </c>
      <c r="E8" s="161">
        <f t="shared" si="0"/>
        <v>0.1</v>
      </c>
      <c r="F8" s="158">
        <v>19.083425556751514</v>
      </c>
      <c r="G8" s="164"/>
      <c r="H8" s="753" t="s">
        <v>114</v>
      </c>
      <c r="I8" s="753"/>
      <c r="J8" s="649">
        <v>311619</v>
      </c>
      <c r="K8" s="651"/>
      <c r="L8" s="159">
        <f t="shared" si="1"/>
        <v>0.4</v>
      </c>
      <c r="M8" s="748">
        <v>-65.859662846381141</v>
      </c>
      <c r="N8" s="749"/>
      <c r="O8" s="156">
        <v>311619</v>
      </c>
      <c r="P8" s="649">
        <v>193675</v>
      </c>
      <c r="Q8" s="651"/>
      <c r="R8" s="163">
        <f t="shared" si="2"/>
        <v>0.4</v>
      </c>
    </row>
    <row r="9" spans="1:20" ht="23.25" customHeight="1" x14ac:dyDescent="0.15">
      <c r="B9" s="696" t="s">
        <v>115</v>
      </c>
      <c r="C9" s="697"/>
      <c r="D9" s="156">
        <v>418468</v>
      </c>
      <c r="E9" s="161">
        <f t="shared" si="0"/>
        <v>0.6</v>
      </c>
      <c r="F9" s="165">
        <v>18.697826401436394</v>
      </c>
      <c r="G9" s="735" t="s">
        <v>116</v>
      </c>
      <c r="H9" s="736"/>
      <c r="I9" s="719"/>
      <c r="J9" s="649">
        <v>10459251</v>
      </c>
      <c r="K9" s="651"/>
      <c r="L9" s="159">
        <f t="shared" si="1"/>
        <v>14.7</v>
      </c>
      <c r="M9" s="748">
        <v>-2.4902110315148849</v>
      </c>
      <c r="N9" s="749"/>
      <c r="O9" s="156">
        <v>4801138</v>
      </c>
      <c r="P9" s="649">
        <v>4330115</v>
      </c>
      <c r="Q9" s="651"/>
      <c r="R9" s="163">
        <f t="shared" si="2"/>
        <v>9</v>
      </c>
    </row>
    <row r="10" spans="1:20" ht="23.25" customHeight="1" x14ac:dyDescent="0.15">
      <c r="B10" s="696" t="s">
        <v>117</v>
      </c>
      <c r="C10" s="697"/>
      <c r="D10" s="156">
        <v>450857</v>
      </c>
      <c r="E10" s="161">
        <f t="shared" si="0"/>
        <v>0.6</v>
      </c>
      <c r="F10" s="165">
        <v>65.323491448854469</v>
      </c>
      <c r="G10" s="735" t="s">
        <v>118</v>
      </c>
      <c r="H10" s="736"/>
      <c r="I10" s="719"/>
      <c r="J10" s="649">
        <v>8</v>
      </c>
      <c r="K10" s="651"/>
      <c r="L10" s="159">
        <f t="shared" si="1"/>
        <v>0</v>
      </c>
      <c r="M10" s="748">
        <v>-99.94751344967851</v>
      </c>
      <c r="N10" s="749"/>
      <c r="O10" s="156">
        <v>8</v>
      </c>
      <c r="P10" s="649">
        <v>8</v>
      </c>
      <c r="Q10" s="651"/>
      <c r="R10" s="163">
        <f t="shared" si="2"/>
        <v>0</v>
      </c>
    </row>
    <row r="11" spans="1:20" ht="23.25" customHeight="1" x14ac:dyDescent="0.15">
      <c r="B11" s="696" t="s">
        <v>119</v>
      </c>
      <c r="C11" s="697"/>
      <c r="D11" s="156">
        <v>11176588</v>
      </c>
      <c r="E11" s="161">
        <f t="shared" si="0"/>
        <v>15.1</v>
      </c>
      <c r="F11" s="165">
        <v>5.7086576378289973</v>
      </c>
      <c r="G11" s="750" t="s">
        <v>120</v>
      </c>
      <c r="H11" s="752" t="s">
        <v>121</v>
      </c>
      <c r="I11" s="719"/>
      <c r="J11" s="649">
        <v>0</v>
      </c>
      <c r="K11" s="651"/>
      <c r="L11" s="159" t="str">
        <f t="shared" si="1"/>
        <v>－</v>
      </c>
      <c r="M11" s="748" t="s">
        <v>122</v>
      </c>
      <c r="N11" s="749"/>
      <c r="O11" s="156">
        <v>0</v>
      </c>
      <c r="P11" s="649">
        <v>0</v>
      </c>
      <c r="Q11" s="651"/>
      <c r="R11" s="163" t="str">
        <f t="shared" si="2"/>
        <v>－</v>
      </c>
    </row>
    <row r="12" spans="1:20" ht="23.25" customHeight="1" x14ac:dyDescent="0.15">
      <c r="B12" s="696" t="s">
        <v>123</v>
      </c>
      <c r="C12" s="697"/>
      <c r="D12" s="156">
        <v>0</v>
      </c>
      <c r="E12" s="166" t="str">
        <f t="shared" si="0"/>
        <v>－</v>
      </c>
      <c r="F12" s="165" t="s">
        <v>124</v>
      </c>
      <c r="G12" s="751"/>
      <c r="H12" s="752" t="s">
        <v>125</v>
      </c>
      <c r="I12" s="719"/>
      <c r="J12" s="649">
        <v>8</v>
      </c>
      <c r="K12" s="651"/>
      <c r="L12" s="159">
        <f t="shared" si="1"/>
        <v>0</v>
      </c>
      <c r="M12" s="748">
        <v>-33.333333333333329</v>
      </c>
      <c r="N12" s="749"/>
      <c r="O12" s="156">
        <v>8</v>
      </c>
      <c r="P12" s="649">
        <v>8</v>
      </c>
      <c r="Q12" s="651"/>
      <c r="R12" s="163">
        <f t="shared" si="2"/>
        <v>0</v>
      </c>
    </row>
    <row r="13" spans="1:20" ht="23.25" customHeight="1" x14ac:dyDescent="0.15">
      <c r="B13" s="696" t="s">
        <v>126</v>
      </c>
      <c r="C13" s="697"/>
      <c r="D13" s="156">
        <v>2369</v>
      </c>
      <c r="E13" s="167">
        <f t="shared" si="0"/>
        <v>0</v>
      </c>
      <c r="F13" s="165">
        <v>16821.428571428572</v>
      </c>
      <c r="G13" s="735" t="s">
        <v>127</v>
      </c>
      <c r="H13" s="736"/>
      <c r="I13" s="719"/>
      <c r="J13" s="649">
        <f>J6+J9+J10</f>
        <v>21484968</v>
      </c>
      <c r="K13" s="651"/>
      <c r="L13" s="159">
        <f t="shared" si="1"/>
        <v>30.1</v>
      </c>
      <c r="M13" s="748">
        <v>-3.5024464647753084</v>
      </c>
      <c r="N13" s="749"/>
      <c r="O13" s="168">
        <f>O6+O9+O10</f>
        <v>15448041</v>
      </c>
      <c r="P13" s="649">
        <f>P6+P9+P10</f>
        <v>14854537</v>
      </c>
      <c r="Q13" s="651"/>
      <c r="R13" s="163">
        <f t="shared" si="2"/>
        <v>31</v>
      </c>
    </row>
    <row r="14" spans="1:20" ht="23.25" customHeight="1" x14ac:dyDescent="0.15">
      <c r="B14" s="696" t="s">
        <v>128</v>
      </c>
      <c r="C14" s="697"/>
      <c r="D14" s="156">
        <v>88634</v>
      </c>
      <c r="E14" s="167">
        <f t="shared" si="0"/>
        <v>0.1</v>
      </c>
      <c r="F14" s="165">
        <v>9.8832163844189331</v>
      </c>
      <c r="G14" s="735" t="s">
        <v>129</v>
      </c>
      <c r="H14" s="736"/>
      <c r="I14" s="719"/>
      <c r="J14" s="649">
        <v>18614053</v>
      </c>
      <c r="K14" s="651"/>
      <c r="L14" s="159">
        <f t="shared" si="1"/>
        <v>26.1</v>
      </c>
      <c r="M14" s="714">
        <v>-3.1348489784278684</v>
      </c>
      <c r="N14" s="715"/>
      <c r="O14" s="156">
        <v>16148741</v>
      </c>
      <c r="P14" s="649">
        <v>13117028</v>
      </c>
      <c r="Q14" s="651"/>
      <c r="R14" s="170">
        <f t="shared" si="2"/>
        <v>27.4</v>
      </c>
    </row>
    <row r="15" spans="1:20" ht="23.25" customHeight="1" x14ac:dyDescent="0.15">
      <c r="B15" s="746" t="s">
        <v>130</v>
      </c>
      <c r="C15" s="747"/>
      <c r="D15" s="156">
        <v>15579</v>
      </c>
      <c r="E15" s="166">
        <f t="shared" si="0"/>
        <v>0</v>
      </c>
      <c r="F15" s="165">
        <v>-1.9633754955635265</v>
      </c>
      <c r="G15" s="735" t="s">
        <v>131</v>
      </c>
      <c r="H15" s="736"/>
      <c r="I15" s="719"/>
      <c r="J15" s="649">
        <v>1240825</v>
      </c>
      <c r="K15" s="651"/>
      <c r="L15" s="159">
        <f t="shared" si="1"/>
        <v>1.7</v>
      </c>
      <c r="M15" s="714">
        <v>9.492609750716964</v>
      </c>
      <c r="N15" s="715"/>
      <c r="O15" s="156">
        <v>973642</v>
      </c>
      <c r="P15" s="649">
        <v>973642</v>
      </c>
      <c r="Q15" s="651"/>
      <c r="R15" s="163">
        <f t="shared" si="2"/>
        <v>2</v>
      </c>
    </row>
    <row r="16" spans="1:20" ht="23.25" customHeight="1" x14ac:dyDescent="0.15">
      <c r="B16" s="696" t="s">
        <v>132</v>
      </c>
      <c r="C16" s="737"/>
      <c r="D16" s="156">
        <v>7646315</v>
      </c>
      <c r="E16" s="161">
        <f t="shared" si="0"/>
        <v>10.3</v>
      </c>
      <c r="F16" s="165">
        <v>3.2587697803768614</v>
      </c>
      <c r="G16" s="735" t="s">
        <v>133</v>
      </c>
      <c r="H16" s="736"/>
      <c r="I16" s="719"/>
      <c r="J16" s="649">
        <v>6289374</v>
      </c>
      <c r="K16" s="651"/>
      <c r="L16" s="159">
        <f t="shared" si="1"/>
        <v>8.8000000000000007</v>
      </c>
      <c r="M16" s="714">
        <v>1.83306426111625</v>
      </c>
      <c r="N16" s="715"/>
      <c r="O16" s="156">
        <v>5378910</v>
      </c>
      <c r="P16" s="649">
        <v>4090662</v>
      </c>
      <c r="Q16" s="651"/>
      <c r="R16" s="163">
        <f t="shared" si="2"/>
        <v>8.5</v>
      </c>
    </row>
    <row r="17" spans="1:21" ht="23.25" customHeight="1" x14ac:dyDescent="0.15">
      <c r="B17" s="738" t="s">
        <v>120</v>
      </c>
      <c r="C17" s="171" t="s">
        <v>134</v>
      </c>
      <c r="D17" s="156">
        <v>4591043</v>
      </c>
      <c r="E17" s="161">
        <f t="shared" si="0"/>
        <v>6.2</v>
      </c>
      <c r="F17" s="165">
        <v>6.9274653816548097</v>
      </c>
      <c r="G17" s="735" t="s">
        <v>42</v>
      </c>
      <c r="H17" s="736"/>
      <c r="I17" s="719"/>
      <c r="J17" s="649">
        <v>6002692</v>
      </c>
      <c r="K17" s="651"/>
      <c r="L17" s="159">
        <f t="shared" si="1"/>
        <v>8.4</v>
      </c>
      <c r="M17" s="714">
        <v>5.8810103080090759</v>
      </c>
      <c r="N17" s="715"/>
      <c r="O17" s="156">
        <v>5667509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3055272</v>
      </c>
      <c r="E18" s="161">
        <f t="shared" si="0"/>
        <v>4.0999999999999996</v>
      </c>
      <c r="F18" s="165">
        <v>-1.8038836561571359</v>
      </c>
      <c r="G18" s="735" t="s">
        <v>136</v>
      </c>
      <c r="H18" s="736"/>
      <c r="I18" s="719"/>
      <c r="J18" s="649">
        <v>111002</v>
      </c>
      <c r="K18" s="651"/>
      <c r="L18" s="159">
        <f t="shared" si="1"/>
        <v>0.2</v>
      </c>
      <c r="M18" s="714">
        <v>11.416469265668287</v>
      </c>
      <c r="N18" s="715"/>
      <c r="O18" s="156">
        <v>111002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17515</v>
      </c>
      <c r="E19" s="161">
        <f t="shared" si="0"/>
        <v>0</v>
      </c>
      <c r="F19" s="165">
        <v>-2.5374214011462914</v>
      </c>
      <c r="G19" s="735" t="s">
        <v>138</v>
      </c>
      <c r="H19" s="736"/>
      <c r="I19" s="719"/>
      <c r="J19" s="649">
        <v>1001825</v>
      </c>
      <c r="K19" s="651"/>
      <c r="L19" s="159">
        <f t="shared" si="1"/>
        <v>1.4</v>
      </c>
      <c r="M19" s="714">
        <v>-0.16015036395092044</v>
      </c>
      <c r="N19" s="715"/>
      <c r="O19" s="156">
        <v>0</v>
      </c>
      <c r="P19" s="649">
        <v>0</v>
      </c>
      <c r="Q19" s="651"/>
      <c r="R19" s="163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44602873</v>
      </c>
      <c r="E20" s="161">
        <f t="shared" si="0"/>
        <v>60.2</v>
      </c>
      <c r="F20" s="165">
        <v>7.2013002343639609</v>
      </c>
      <c r="G20" s="735" t="s">
        <v>141</v>
      </c>
      <c r="H20" s="736"/>
      <c r="I20" s="719"/>
      <c r="J20" s="649">
        <v>2256446</v>
      </c>
      <c r="K20" s="651"/>
      <c r="L20" s="159">
        <f t="shared" si="1"/>
        <v>3.2</v>
      </c>
      <c r="M20" s="714">
        <v>1.9979233783569375</v>
      </c>
      <c r="N20" s="715"/>
      <c r="O20" s="156">
        <v>2005640</v>
      </c>
      <c r="P20" s="649">
        <v>1613741</v>
      </c>
      <c r="Q20" s="651"/>
      <c r="R20" s="163">
        <f>IF(P20=0,"－",ROUND(P20/$P$25*100,1))</f>
        <v>3.4</v>
      </c>
    </row>
    <row r="21" spans="1:21" ht="23.25" customHeight="1" x14ac:dyDescent="0.15">
      <c r="B21" s="696" t="s">
        <v>142</v>
      </c>
      <c r="C21" s="697"/>
      <c r="D21" s="156">
        <v>1387608</v>
      </c>
      <c r="E21" s="166">
        <f t="shared" si="0"/>
        <v>1.9</v>
      </c>
      <c r="F21" s="165">
        <v>56.759626833803665</v>
      </c>
      <c r="G21" s="730" t="s">
        <v>143</v>
      </c>
      <c r="H21" s="731"/>
      <c r="I21" s="732"/>
      <c r="J21" s="649">
        <v>0</v>
      </c>
      <c r="K21" s="651"/>
      <c r="L21" s="159" t="str">
        <f t="shared" si="1"/>
        <v>－</v>
      </c>
      <c r="M21" s="714" t="s">
        <v>124</v>
      </c>
      <c r="N21" s="715"/>
      <c r="O21" s="156">
        <v>0</v>
      </c>
      <c r="P21" s="649">
        <v>0</v>
      </c>
      <c r="Q21" s="651"/>
      <c r="R21" s="163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7219082</v>
      </c>
      <c r="E22" s="161">
        <f t="shared" si="0"/>
        <v>9.6999999999999993</v>
      </c>
      <c r="F22" s="158">
        <v>0.16544662958686349</v>
      </c>
      <c r="G22" s="733" t="s">
        <v>145</v>
      </c>
      <c r="H22" s="734"/>
      <c r="I22" s="726"/>
      <c r="J22" s="650">
        <f>J24+J27+J28</f>
        <v>14378482</v>
      </c>
      <c r="K22" s="651"/>
      <c r="L22" s="159">
        <f t="shared" si="1"/>
        <v>20.100000000000001</v>
      </c>
      <c r="M22" s="714">
        <v>69.934773850021102</v>
      </c>
      <c r="N22" s="715"/>
      <c r="O22" s="172">
        <f>O24+O27+O28</f>
        <v>6427509</v>
      </c>
      <c r="P22" s="173" t="s">
        <v>146</v>
      </c>
      <c r="Q22" s="174"/>
      <c r="R22" s="175"/>
    </row>
    <row r="23" spans="1:21" ht="23.25" customHeight="1" x14ac:dyDescent="0.15">
      <c r="B23" s="696" t="s">
        <v>147</v>
      </c>
      <c r="C23" s="697"/>
      <c r="D23" s="156">
        <v>532721</v>
      </c>
      <c r="E23" s="161">
        <f t="shared" si="0"/>
        <v>0.7</v>
      </c>
      <c r="F23" s="158">
        <v>5.836156115586725</v>
      </c>
      <c r="G23" s="176"/>
      <c r="H23" s="725" t="s">
        <v>148</v>
      </c>
      <c r="I23" s="726"/>
      <c r="J23" s="649">
        <v>422550</v>
      </c>
      <c r="K23" s="651"/>
      <c r="L23" s="159">
        <f t="shared" si="1"/>
        <v>0.6</v>
      </c>
      <c r="M23" s="714">
        <v>14.051969154279883</v>
      </c>
      <c r="N23" s="715"/>
      <c r="O23" s="156">
        <v>422550</v>
      </c>
      <c r="P23" s="716">
        <v>34649610</v>
      </c>
      <c r="Q23" s="717"/>
      <c r="R23" s="178" t="s">
        <v>18</v>
      </c>
    </row>
    <row r="24" spans="1:21" ht="23.25" customHeight="1" x14ac:dyDescent="0.15">
      <c r="B24" s="696" t="s">
        <v>149</v>
      </c>
      <c r="C24" s="697"/>
      <c r="D24" s="156">
        <v>4816232</v>
      </c>
      <c r="E24" s="161">
        <f t="shared" si="0"/>
        <v>6.5</v>
      </c>
      <c r="F24" s="165">
        <v>-13.482654790505539</v>
      </c>
      <c r="G24" s="727" t="s">
        <v>150</v>
      </c>
      <c r="H24" s="725" t="s">
        <v>151</v>
      </c>
      <c r="I24" s="726"/>
      <c r="J24" s="649">
        <v>14378482</v>
      </c>
      <c r="K24" s="651"/>
      <c r="L24" s="159">
        <f t="shared" si="1"/>
        <v>20.100000000000001</v>
      </c>
      <c r="M24" s="714">
        <v>69.934773850021102</v>
      </c>
      <c r="N24" s="715"/>
      <c r="O24" s="156">
        <v>6427509</v>
      </c>
      <c r="P24" s="179" t="s">
        <v>152</v>
      </c>
      <c r="Q24" s="177"/>
      <c r="R24" s="178"/>
    </row>
    <row r="25" spans="1:21" ht="23.25" customHeight="1" x14ac:dyDescent="0.15">
      <c r="B25" s="696" t="s">
        <v>153</v>
      </c>
      <c r="C25" s="697"/>
      <c r="D25" s="156">
        <v>4359522</v>
      </c>
      <c r="E25" s="161">
        <f t="shared" si="0"/>
        <v>5.9</v>
      </c>
      <c r="F25" s="165">
        <v>11.983755437651473</v>
      </c>
      <c r="G25" s="727"/>
      <c r="H25" s="723" t="s">
        <v>120</v>
      </c>
      <c r="I25" s="144" t="s">
        <v>154</v>
      </c>
      <c r="J25" s="649">
        <v>876844</v>
      </c>
      <c r="K25" s="651"/>
      <c r="L25" s="159">
        <f t="shared" si="1"/>
        <v>1.2</v>
      </c>
      <c r="M25" s="714">
        <v>-32.331266896076443</v>
      </c>
      <c r="N25" s="715"/>
      <c r="O25" s="156">
        <v>227147</v>
      </c>
      <c r="P25" s="716">
        <v>47913711</v>
      </c>
      <c r="Q25" s="717"/>
      <c r="R25" s="178" t="s">
        <v>18</v>
      </c>
    </row>
    <row r="26" spans="1:21" ht="23.25" customHeight="1" x14ac:dyDescent="0.15">
      <c r="B26" s="696" t="s">
        <v>155</v>
      </c>
      <c r="C26" s="697"/>
      <c r="D26" s="156">
        <v>317093</v>
      </c>
      <c r="E26" s="161">
        <f t="shared" si="0"/>
        <v>0.4</v>
      </c>
      <c r="F26" s="165">
        <v>0.29002833864682964</v>
      </c>
      <c r="G26" s="727"/>
      <c r="H26" s="724"/>
      <c r="I26" s="144" t="s">
        <v>156</v>
      </c>
      <c r="J26" s="649">
        <v>13501638</v>
      </c>
      <c r="K26" s="651"/>
      <c r="L26" s="159">
        <f t="shared" si="1"/>
        <v>18.899999999999999</v>
      </c>
      <c r="M26" s="714">
        <v>88.428567999388179</v>
      </c>
      <c r="N26" s="715"/>
      <c r="O26" s="156">
        <v>6200362</v>
      </c>
      <c r="R26" s="180"/>
    </row>
    <row r="27" spans="1:21" ht="23.25" customHeight="1" x14ac:dyDescent="0.15">
      <c r="B27" s="696" t="s">
        <v>157</v>
      </c>
      <c r="C27" s="697"/>
      <c r="D27" s="156">
        <v>415004</v>
      </c>
      <c r="E27" s="161">
        <f t="shared" si="0"/>
        <v>0.6</v>
      </c>
      <c r="F27" s="165">
        <v>771.16167765229443</v>
      </c>
      <c r="G27" s="728"/>
      <c r="H27" s="712" t="s">
        <v>158</v>
      </c>
      <c r="I27" s="713"/>
      <c r="J27" s="649">
        <v>0</v>
      </c>
      <c r="K27" s="651"/>
      <c r="L27" s="159" t="str">
        <f t="shared" si="1"/>
        <v>－</v>
      </c>
      <c r="M27" s="714" t="s">
        <v>124</v>
      </c>
      <c r="N27" s="715"/>
      <c r="O27" s="156">
        <v>0</v>
      </c>
      <c r="P27" s="716"/>
      <c r="Q27" s="717"/>
      <c r="R27" s="178"/>
      <c r="U27" s="1"/>
    </row>
    <row r="28" spans="1:21" ht="23.25" customHeight="1" x14ac:dyDescent="0.15">
      <c r="B28" s="696" t="s">
        <v>159</v>
      </c>
      <c r="C28" s="697"/>
      <c r="D28" s="156">
        <v>6167916</v>
      </c>
      <c r="E28" s="167">
        <f t="shared" si="0"/>
        <v>8.3000000000000007</v>
      </c>
      <c r="F28" s="165">
        <v>39.835944448462342</v>
      </c>
      <c r="G28" s="729"/>
      <c r="H28" s="718" t="s">
        <v>160</v>
      </c>
      <c r="I28" s="719"/>
      <c r="J28" s="649">
        <v>0</v>
      </c>
      <c r="K28" s="651"/>
      <c r="L28" s="159" t="str">
        <f t="shared" si="1"/>
        <v>－</v>
      </c>
      <c r="M28" s="714" t="s">
        <v>124</v>
      </c>
      <c r="N28" s="715"/>
      <c r="O28" s="156">
        <v>0</v>
      </c>
      <c r="P28" s="720"/>
      <c r="Q28" s="721"/>
      <c r="R28" s="722"/>
      <c r="U28" s="44"/>
    </row>
    <row r="29" spans="1:21" ht="23.25" customHeight="1" x14ac:dyDescent="0.15">
      <c r="B29" s="696" t="s">
        <v>161</v>
      </c>
      <c r="C29" s="697"/>
      <c r="D29" s="156">
        <v>2312592</v>
      </c>
      <c r="E29" s="161">
        <f t="shared" si="0"/>
        <v>3.1</v>
      </c>
      <c r="F29" s="165">
        <v>4.6731949967071689</v>
      </c>
      <c r="G29" s="698" t="s">
        <v>162</v>
      </c>
      <c r="H29" s="659"/>
      <c r="I29" s="618"/>
      <c r="J29" s="649">
        <f>SUM(J13:K22)</f>
        <v>71379667</v>
      </c>
      <c r="K29" s="651"/>
      <c r="L29" s="181">
        <f t="shared" si="1"/>
        <v>100</v>
      </c>
      <c r="M29" s="699">
        <v>7.7649898810950164</v>
      </c>
      <c r="N29" s="700"/>
      <c r="O29" s="182">
        <f>SUM(O13:O22)</f>
        <v>52160994</v>
      </c>
      <c r="P29" s="720"/>
      <c r="Q29" s="721"/>
      <c r="R29" s="722"/>
      <c r="U29" s="1"/>
    </row>
    <row r="30" spans="1:21" ht="23.25" customHeight="1" x14ac:dyDescent="0.15">
      <c r="B30" s="696" t="s">
        <v>163</v>
      </c>
      <c r="C30" s="697"/>
      <c r="D30" s="156">
        <v>1977878</v>
      </c>
      <c r="E30" s="161">
        <f t="shared" si="0"/>
        <v>2.7</v>
      </c>
      <c r="F30" s="158">
        <v>3.9395957036351148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0</v>
      </c>
      <c r="E31" s="161" t="str">
        <f t="shared" si="0"/>
        <v>－</v>
      </c>
      <c r="F31" s="158" t="s">
        <v>124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29505648</v>
      </c>
      <c r="E32" s="167">
        <f t="shared" si="0"/>
        <v>39.799999999999997</v>
      </c>
      <c r="F32" s="158">
        <v>9.5139901467410706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74108521</v>
      </c>
      <c r="E33" s="185">
        <f t="shared" si="0"/>
        <v>100</v>
      </c>
      <c r="F33" s="186">
        <v>8.1102749145545623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20409573</v>
      </c>
      <c r="O37" s="651"/>
      <c r="P37" s="169">
        <f t="shared" ref="P37:P43" si="3">IF(N37=0,"－",ROUND(N37/$N$43*100,1))</f>
        <v>83.7</v>
      </c>
      <c r="Q37" s="680">
        <v>4.9000000000000004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510076</v>
      </c>
      <c r="E38" s="157">
        <f t="shared" ref="E38:E51" si="4">IF(D38=0,"－",ROUND(D38/$D$51*100,1))</f>
        <v>0.7</v>
      </c>
      <c r="F38" s="210">
        <v>-0.62906069490848526</v>
      </c>
      <c r="G38" s="685">
        <v>510076</v>
      </c>
      <c r="H38" s="686"/>
      <c r="I38" s="687"/>
      <c r="J38" s="211">
        <f t="shared" ref="J38:J51" si="5">IF(G38=0,"－",ROUND(G38/$G$51*100,1))</f>
        <v>1</v>
      </c>
      <c r="K38" s="669" t="s">
        <v>173</v>
      </c>
      <c r="L38" s="670"/>
      <c r="M38" s="655"/>
      <c r="N38" s="649">
        <v>34882</v>
      </c>
      <c r="O38" s="651"/>
      <c r="P38" s="169">
        <f t="shared" si="3"/>
        <v>0.1</v>
      </c>
      <c r="Q38" s="680">
        <v>-2.2999999999999998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10838299</v>
      </c>
      <c r="E39" s="157">
        <f t="shared" si="4"/>
        <v>15.2</v>
      </c>
      <c r="F39" s="210">
        <v>-16.782108662307383</v>
      </c>
      <c r="G39" s="649">
        <v>10399861</v>
      </c>
      <c r="H39" s="650"/>
      <c r="I39" s="651"/>
      <c r="J39" s="212">
        <f t="shared" si="5"/>
        <v>19.899999999999999</v>
      </c>
      <c r="K39" s="669" t="s">
        <v>175</v>
      </c>
      <c r="L39" s="670"/>
      <c r="M39" s="655"/>
      <c r="N39" s="649">
        <v>3934860</v>
      </c>
      <c r="O39" s="651"/>
      <c r="P39" s="169">
        <f t="shared" si="3"/>
        <v>16.100000000000001</v>
      </c>
      <c r="Q39" s="680">
        <v>31.2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25248979</v>
      </c>
      <c r="E40" s="157">
        <f t="shared" si="4"/>
        <v>35.4</v>
      </c>
      <c r="F40" s="210">
        <v>9.5489122698137852</v>
      </c>
      <c r="G40" s="649">
        <v>18256333</v>
      </c>
      <c r="H40" s="650"/>
      <c r="I40" s="651"/>
      <c r="J40" s="212">
        <f t="shared" si="5"/>
        <v>35</v>
      </c>
      <c r="K40" s="669" t="s">
        <v>177</v>
      </c>
      <c r="L40" s="670"/>
      <c r="M40" s="655"/>
      <c r="N40" s="649">
        <v>0</v>
      </c>
      <c r="O40" s="651"/>
      <c r="P40" s="169" t="str">
        <f>IF(N40=0,"－",ROUND(N40/$N$43*100,1))</f>
        <v>－</v>
      </c>
      <c r="Q40" s="680" t="s">
        <v>178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5644376</v>
      </c>
      <c r="E41" s="157">
        <f t="shared" si="4"/>
        <v>7.9</v>
      </c>
      <c r="F41" s="210">
        <v>-11.690470371810923</v>
      </c>
      <c r="G41" s="649">
        <v>4164715</v>
      </c>
      <c r="H41" s="650"/>
      <c r="I41" s="651"/>
      <c r="J41" s="212">
        <f t="shared" si="5"/>
        <v>8</v>
      </c>
      <c r="K41" s="669" t="s">
        <v>180</v>
      </c>
      <c r="L41" s="670"/>
      <c r="M41" s="655"/>
      <c r="N41" s="649">
        <v>7633</v>
      </c>
      <c r="O41" s="651"/>
      <c r="P41" s="169">
        <f t="shared" si="3"/>
        <v>0</v>
      </c>
      <c r="Q41" s="680">
        <v>35.1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116041</v>
      </c>
      <c r="E42" s="157">
        <f t="shared" si="4"/>
        <v>0.2</v>
      </c>
      <c r="F42" s="210">
        <v>5.6512555310741668</v>
      </c>
      <c r="G42" s="649">
        <v>96341</v>
      </c>
      <c r="H42" s="650"/>
      <c r="I42" s="651"/>
      <c r="J42" s="212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167" t="str">
        <f t="shared" si="3"/>
        <v>－</v>
      </c>
      <c r="Q42" s="680" t="s">
        <v>178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157" t="str">
        <f t="shared" si="4"/>
        <v>－</v>
      </c>
      <c r="F43" s="210" t="s">
        <v>124</v>
      </c>
      <c r="G43" s="649">
        <v>0</v>
      </c>
      <c r="H43" s="650"/>
      <c r="I43" s="651"/>
      <c r="J43" s="212" t="str">
        <f t="shared" si="5"/>
        <v>－</v>
      </c>
      <c r="K43" s="669" t="s">
        <v>75</v>
      </c>
      <c r="L43" s="670"/>
      <c r="M43" s="655"/>
      <c r="N43" s="649">
        <f>SUM(N37:O42)</f>
        <v>24386948</v>
      </c>
      <c r="O43" s="651"/>
      <c r="P43" s="167">
        <f t="shared" si="3"/>
        <v>100</v>
      </c>
      <c r="Q43" s="680">
        <v>8.4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2189214</v>
      </c>
      <c r="E44" s="157">
        <f t="shared" si="4"/>
        <v>3.1</v>
      </c>
      <c r="F44" s="210">
        <v>24.503031798912854</v>
      </c>
      <c r="G44" s="649">
        <v>1115529</v>
      </c>
      <c r="H44" s="650"/>
      <c r="I44" s="651"/>
      <c r="J44" s="212">
        <f t="shared" si="5"/>
        <v>2.1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9465546</v>
      </c>
      <c r="E45" s="157">
        <f t="shared" si="4"/>
        <v>13.3</v>
      </c>
      <c r="F45" s="210">
        <v>6.9508385580672263</v>
      </c>
      <c r="G45" s="649">
        <v>6416089</v>
      </c>
      <c r="H45" s="650"/>
      <c r="I45" s="651"/>
      <c r="J45" s="212">
        <f t="shared" si="5"/>
        <v>12.3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445637</v>
      </c>
      <c r="E46" s="157">
        <f t="shared" si="4"/>
        <v>0.6</v>
      </c>
      <c r="F46" s="210">
        <v>-16.588771489803751</v>
      </c>
      <c r="G46" s="649">
        <v>445174</v>
      </c>
      <c r="H46" s="650"/>
      <c r="I46" s="651"/>
      <c r="J46" s="212">
        <f t="shared" si="5"/>
        <v>0.9</v>
      </c>
      <c r="K46" s="675">
        <v>99.1</v>
      </c>
      <c r="L46" s="676"/>
      <c r="M46" s="677"/>
      <c r="N46" s="678">
        <v>34.5</v>
      </c>
      <c r="O46" s="677"/>
      <c r="P46" s="678">
        <v>97.9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16921491</v>
      </c>
      <c r="E47" s="157">
        <f t="shared" si="4"/>
        <v>23.7</v>
      </c>
      <c r="F47" s="210">
        <v>41.114486052037137</v>
      </c>
      <c r="G47" s="649">
        <v>10756868</v>
      </c>
      <c r="H47" s="650"/>
      <c r="I47" s="651"/>
      <c r="J47" s="212">
        <f t="shared" si="5"/>
        <v>20.6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157" t="str">
        <f t="shared" si="4"/>
        <v>－</v>
      </c>
      <c r="F48" s="210" t="s">
        <v>124</v>
      </c>
      <c r="G48" s="649">
        <v>0</v>
      </c>
      <c r="H48" s="650"/>
      <c r="I48" s="651"/>
      <c r="J48" s="212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8</v>
      </c>
      <c r="E49" s="157">
        <f t="shared" si="4"/>
        <v>0</v>
      </c>
      <c r="F49" s="210">
        <v>-99.94751344967851</v>
      </c>
      <c r="G49" s="649">
        <v>8</v>
      </c>
      <c r="H49" s="650"/>
      <c r="I49" s="651"/>
      <c r="J49" s="212">
        <f t="shared" si="5"/>
        <v>0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157" t="str">
        <f t="shared" si="4"/>
        <v>－</v>
      </c>
      <c r="F50" s="210" t="s">
        <v>124</v>
      </c>
      <c r="G50" s="649">
        <v>0</v>
      </c>
      <c r="H50" s="650"/>
      <c r="I50" s="651"/>
      <c r="J50" s="212" t="str">
        <f>IF(G50=0,"－",ROUND(G50/$G$51*100,1))</f>
        <v>－</v>
      </c>
      <c r="K50" s="630" t="s">
        <v>198</v>
      </c>
      <c r="L50" s="618"/>
      <c r="M50" s="216" t="s">
        <v>199</v>
      </c>
      <c r="N50" s="619">
        <v>6920546</v>
      </c>
      <c r="O50" s="623"/>
      <c r="P50" s="217">
        <v>-1.7</v>
      </c>
      <c r="Q50" s="619">
        <v>608297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71379667</v>
      </c>
      <c r="E51" s="637">
        <f t="shared" si="4"/>
        <v>100</v>
      </c>
      <c r="F51" s="639">
        <v>7.7649898810950164</v>
      </c>
      <c r="G51" s="641">
        <f>SUM(G38:I50)</f>
        <v>52160994</v>
      </c>
      <c r="H51" s="642"/>
      <c r="I51" s="643"/>
      <c r="J51" s="647">
        <f t="shared" si="5"/>
        <v>100</v>
      </c>
      <c r="K51" s="626" t="s">
        <v>200</v>
      </c>
      <c r="L51" s="625"/>
      <c r="M51" s="218" t="s">
        <v>201</v>
      </c>
      <c r="N51" s="627">
        <v>5530099</v>
      </c>
      <c r="O51" s="628"/>
      <c r="P51" s="219">
        <v>-1.6</v>
      </c>
      <c r="Q51" s="627">
        <v>103091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638"/>
      <c r="F52" s="640" t="e">
        <v>#DIV/0!</v>
      </c>
      <c r="G52" s="644"/>
      <c r="H52" s="645"/>
      <c r="I52" s="646"/>
      <c r="J52" s="648"/>
      <c r="K52" s="630" t="s">
        <v>202</v>
      </c>
      <c r="L52" s="618"/>
      <c r="M52" s="216" t="s">
        <v>199</v>
      </c>
      <c r="N52" s="619">
        <v>1653246</v>
      </c>
      <c r="O52" s="623"/>
      <c r="P52" s="217">
        <v>2.2000000000000002</v>
      </c>
      <c r="Q52" s="619">
        <v>137266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1387924</v>
      </c>
      <c r="O53" s="615"/>
      <c r="P53" s="222">
        <v>-8.6999999999999993</v>
      </c>
      <c r="Q53" s="614">
        <v>48710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4743423</v>
      </c>
      <c r="O54" s="623"/>
      <c r="P54" s="217">
        <v>6.4</v>
      </c>
      <c r="Q54" s="619">
        <v>782992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4422948</v>
      </c>
      <c r="O55" s="615"/>
      <c r="P55" s="219">
        <v>6.9</v>
      </c>
      <c r="Q55" s="614">
        <v>11742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92666</v>
      </c>
      <c r="O56" s="623"/>
      <c r="P56" s="217">
        <v>-9.6999999999999993</v>
      </c>
      <c r="Q56" s="619">
        <v>82603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207</v>
      </c>
      <c r="L57" s="613"/>
      <c r="M57" s="218" t="s">
        <v>201</v>
      </c>
      <c r="N57" s="614">
        <v>92666</v>
      </c>
      <c r="O57" s="615"/>
      <c r="P57" s="222">
        <v>-9.6999999999999993</v>
      </c>
      <c r="Q57" s="614">
        <v>0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252039</v>
      </c>
      <c r="O58" s="623"/>
      <c r="P58" s="217">
        <v>-6.9</v>
      </c>
      <c r="Q58" s="619">
        <v>246550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207</v>
      </c>
      <c r="L59" s="613"/>
      <c r="M59" s="218" t="s">
        <v>201</v>
      </c>
      <c r="N59" s="614">
        <v>252039</v>
      </c>
      <c r="O59" s="615"/>
      <c r="P59" s="219">
        <v>-6.9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209</v>
      </c>
      <c r="O60" s="620"/>
      <c r="P60" s="223" t="s">
        <v>209</v>
      </c>
      <c r="Q60" s="621" t="s">
        <v>209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209</v>
      </c>
      <c r="O61" s="609"/>
      <c r="P61" s="225" t="s">
        <v>209</v>
      </c>
      <c r="Q61" s="610" t="s">
        <v>209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47" priority="2" stopIfTrue="1">
      <formula>"IF(AND(D6=0,F6=0,【参考】24右!F6=0））"</formula>
    </cfRule>
  </conditionalFormatting>
  <conditionalFormatting sqref="M6:N29">
    <cfRule type="expression" dxfId="46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4BFD-BE62-4A94-AF62-045CE6EDE9CE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238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51515142</v>
      </c>
      <c r="E6" s="219">
        <f t="shared" ref="E6:E33" si="0">IF(D6=0,"－",ROUND(D6/$D$33*100,1))</f>
        <v>39.299999999999997</v>
      </c>
      <c r="F6" s="226">
        <v>4.4441147368404765</v>
      </c>
      <c r="G6" s="760" t="s">
        <v>109</v>
      </c>
      <c r="H6" s="761"/>
      <c r="I6" s="762"/>
      <c r="J6" s="685">
        <v>20202414</v>
      </c>
      <c r="K6" s="687"/>
      <c r="L6" s="227">
        <f t="shared" ref="L6:L29" si="1">IF(J6=0,"－",ROUND(J6/$J$29*100,1))</f>
        <v>16.3</v>
      </c>
      <c r="M6" s="793">
        <v>-2.6982125678273738</v>
      </c>
      <c r="N6" s="794">
        <v>-2.9761904761904767</v>
      </c>
      <c r="O6" s="156">
        <v>18576077</v>
      </c>
      <c r="P6" s="685">
        <v>18075809</v>
      </c>
      <c r="Q6" s="687"/>
      <c r="R6" s="228">
        <f t="shared" ref="R6:R16" si="2">IF(P6=0,"－",ROUND(P6/$P$25*100,1))</f>
        <v>22</v>
      </c>
    </row>
    <row r="7" spans="1:20" ht="23.25" customHeight="1" x14ac:dyDescent="0.15">
      <c r="B7" s="696" t="s">
        <v>110</v>
      </c>
      <c r="C7" s="697"/>
      <c r="D7" s="156">
        <v>404779</v>
      </c>
      <c r="E7" s="230">
        <f t="shared" si="0"/>
        <v>0.3</v>
      </c>
      <c r="F7" s="226">
        <v>0.74793291751082958</v>
      </c>
      <c r="G7" s="162" t="s">
        <v>111</v>
      </c>
      <c r="H7" s="753" t="s">
        <v>112</v>
      </c>
      <c r="I7" s="753"/>
      <c r="J7" s="649">
        <v>13491208</v>
      </c>
      <c r="K7" s="651"/>
      <c r="L7" s="227">
        <f t="shared" si="1"/>
        <v>10.9</v>
      </c>
      <c r="M7" s="793">
        <v>1.3761957694369276</v>
      </c>
      <c r="N7" s="794">
        <v>0.92592592592593004</v>
      </c>
      <c r="O7" s="156">
        <v>12382591</v>
      </c>
      <c r="P7" s="649">
        <v>12368478</v>
      </c>
      <c r="Q7" s="651"/>
      <c r="R7" s="231">
        <f t="shared" si="2"/>
        <v>15.1</v>
      </c>
    </row>
    <row r="8" spans="1:20" ht="23.25" customHeight="1" x14ac:dyDescent="0.15">
      <c r="B8" s="696" t="s">
        <v>113</v>
      </c>
      <c r="C8" s="697"/>
      <c r="D8" s="156">
        <v>197990</v>
      </c>
      <c r="E8" s="230">
        <f t="shared" si="0"/>
        <v>0.2</v>
      </c>
      <c r="F8" s="226">
        <v>17.213493256923652</v>
      </c>
      <c r="G8" s="164"/>
      <c r="H8" s="753" t="s">
        <v>114</v>
      </c>
      <c r="I8" s="753"/>
      <c r="J8" s="649">
        <v>619710</v>
      </c>
      <c r="K8" s="651"/>
      <c r="L8" s="227">
        <f t="shared" si="1"/>
        <v>0.5</v>
      </c>
      <c r="M8" s="793">
        <v>-55.768173869597803</v>
      </c>
      <c r="N8" s="794">
        <v>-54.54545454545454</v>
      </c>
      <c r="O8" s="156">
        <v>619710</v>
      </c>
      <c r="P8" s="649">
        <v>139182</v>
      </c>
      <c r="Q8" s="651"/>
      <c r="R8" s="231">
        <f t="shared" si="2"/>
        <v>0.2</v>
      </c>
    </row>
    <row r="9" spans="1:20" ht="23.25" customHeight="1" x14ac:dyDescent="0.15">
      <c r="B9" s="696" t="s">
        <v>115</v>
      </c>
      <c r="C9" s="697"/>
      <c r="D9" s="156">
        <v>1053325</v>
      </c>
      <c r="E9" s="230">
        <f t="shared" si="0"/>
        <v>0.8</v>
      </c>
      <c r="F9" s="232">
        <v>17.006339498061052</v>
      </c>
      <c r="G9" s="735" t="s">
        <v>116</v>
      </c>
      <c r="H9" s="736"/>
      <c r="I9" s="719"/>
      <c r="J9" s="649">
        <v>34452232</v>
      </c>
      <c r="K9" s="651"/>
      <c r="L9" s="227">
        <f t="shared" si="1"/>
        <v>27.8</v>
      </c>
      <c r="M9" s="793">
        <v>4.067526115103437</v>
      </c>
      <c r="N9" s="794">
        <v>3.7313432835820892</v>
      </c>
      <c r="O9" s="156">
        <v>16911617</v>
      </c>
      <c r="P9" s="649">
        <v>13940701</v>
      </c>
      <c r="Q9" s="651"/>
      <c r="R9" s="231">
        <f t="shared" si="2"/>
        <v>17</v>
      </c>
    </row>
    <row r="10" spans="1:20" ht="23.25" customHeight="1" x14ac:dyDescent="0.15">
      <c r="B10" s="696" t="s">
        <v>117</v>
      </c>
      <c r="C10" s="697"/>
      <c r="D10" s="156">
        <v>1131395</v>
      </c>
      <c r="E10" s="230">
        <f t="shared" si="0"/>
        <v>0.9</v>
      </c>
      <c r="F10" s="232">
        <v>63.263995613180654</v>
      </c>
      <c r="G10" s="735" t="s">
        <v>118</v>
      </c>
      <c r="H10" s="736"/>
      <c r="I10" s="719"/>
      <c r="J10" s="649">
        <v>1131098</v>
      </c>
      <c r="K10" s="651"/>
      <c r="L10" s="227">
        <f t="shared" si="1"/>
        <v>0.9</v>
      </c>
      <c r="M10" s="793">
        <v>-24.847831705620383</v>
      </c>
      <c r="N10" s="794">
        <v>-25</v>
      </c>
      <c r="O10" s="156">
        <v>1131098</v>
      </c>
      <c r="P10" s="649">
        <v>1131098</v>
      </c>
      <c r="Q10" s="651"/>
      <c r="R10" s="231">
        <f t="shared" si="2"/>
        <v>1.4</v>
      </c>
    </row>
    <row r="11" spans="1:20" ht="23.25" customHeight="1" x14ac:dyDescent="0.15">
      <c r="B11" s="696" t="s">
        <v>119</v>
      </c>
      <c r="C11" s="697"/>
      <c r="D11" s="156">
        <v>7083493</v>
      </c>
      <c r="E11" s="230">
        <f t="shared" si="0"/>
        <v>5.4</v>
      </c>
      <c r="F11" s="232">
        <v>-1.2522512236661343</v>
      </c>
      <c r="G11" s="750" t="s">
        <v>120</v>
      </c>
      <c r="H11" s="752" t="s">
        <v>121</v>
      </c>
      <c r="I11" s="719"/>
      <c r="J11" s="649">
        <v>1131098</v>
      </c>
      <c r="K11" s="651"/>
      <c r="L11" s="227">
        <f t="shared" si="1"/>
        <v>0.9</v>
      </c>
      <c r="M11" s="793">
        <v>-24.847831705620383</v>
      </c>
      <c r="N11" s="794">
        <v>-25</v>
      </c>
      <c r="O11" s="156">
        <v>1131098</v>
      </c>
      <c r="P11" s="649">
        <v>1131098</v>
      </c>
      <c r="Q11" s="651"/>
      <c r="R11" s="231">
        <f t="shared" si="2"/>
        <v>1.4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2966</v>
      </c>
      <c r="E13" s="234">
        <f t="shared" si="0"/>
        <v>0</v>
      </c>
      <c r="F13" s="232">
        <v>16377.777777777777</v>
      </c>
      <c r="G13" s="735" t="s">
        <v>127</v>
      </c>
      <c r="H13" s="736"/>
      <c r="I13" s="719"/>
      <c r="J13" s="649">
        <f>J6+J9+J10</f>
        <v>55785744</v>
      </c>
      <c r="K13" s="651"/>
      <c r="L13" s="227">
        <f t="shared" si="1"/>
        <v>45.1</v>
      </c>
      <c r="M13" s="793">
        <v>0.74472992988938724</v>
      </c>
      <c r="N13" s="794">
        <v>0.66964285714286031</v>
      </c>
      <c r="O13" s="168">
        <f>O6+O9+O10</f>
        <v>36618792</v>
      </c>
      <c r="P13" s="649">
        <f>P6+P9+P10</f>
        <v>33147608</v>
      </c>
      <c r="Q13" s="651"/>
      <c r="R13" s="231">
        <f t="shared" si="2"/>
        <v>40.4</v>
      </c>
    </row>
    <row r="14" spans="1:20" ht="23.25" customHeight="1" x14ac:dyDescent="0.15">
      <c r="B14" s="696" t="s">
        <v>128</v>
      </c>
      <c r="C14" s="697"/>
      <c r="D14" s="156">
        <v>110992</v>
      </c>
      <c r="E14" s="234">
        <f t="shared" si="0"/>
        <v>0.1</v>
      </c>
      <c r="F14" s="232">
        <v>9.9278979478646612</v>
      </c>
      <c r="G14" s="735" t="s">
        <v>129</v>
      </c>
      <c r="H14" s="736"/>
      <c r="I14" s="719"/>
      <c r="J14" s="649">
        <v>23207466</v>
      </c>
      <c r="K14" s="651"/>
      <c r="L14" s="227">
        <f t="shared" si="1"/>
        <v>18.7</v>
      </c>
      <c r="M14" s="680">
        <v>-9.3841848336528209</v>
      </c>
      <c r="N14" s="786">
        <v>-9.661835748792269</v>
      </c>
      <c r="O14" s="156">
        <v>19823009</v>
      </c>
      <c r="P14" s="649">
        <v>17402604</v>
      </c>
      <c r="Q14" s="651"/>
      <c r="R14" s="235">
        <f t="shared" si="2"/>
        <v>21.2</v>
      </c>
    </row>
    <row r="15" spans="1:20" ht="23.25" customHeight="1" x14ac:dyDescent="0.15">
      <c r="B15" s="792" t="s">
        <v>130</v>
      </c>
      <c r="C15" s="737"/>
      <c r="D15" s="156">
        <v>80290</v>
      </c>
      <c r="E15" s="233">
        <f t="shared" si="0"/>
        <v>0.1</v>
      </c>
      <c r="F15" s="232">
        <v>-13.695434855048315</v>
      </c>
      <c r="G15" s="735" t="s">
        <v>131</v>
      </c>
      <c r="H15" s="736"/>
      <c r="I15" s="719"/>
      <c r="J15" s="649">
        <v>1552365</v>
      </c>
      <c r="K15" s="651"/>
      <c r="L15" s="227">
        <f t="shared" si="1"/>
        <v>1.3</v>
      </c>
      <c r="M15" s="680">
        <v>4.0718597398278877</v>
      </c>
      <c r="N15" s="786">
        <v>8.3333333333333481</v>
      </c>
      <c r="O15" s="156">
        <v>1433062</v>
      </c>
      <c r="P15" s="649">
        <v>1433062</v>
      </c>
      <c r="Q15" s="651"/>
      <c r="R15" s="231">
        <f t="shared" si="2"/>
        <v>1.7</v>
      </c>
    </row>
    <row r="16" spans="1:20" ht="23.25" customHeight="1" x14ac:dyDescent="0.15">
      <c r="B16" s="696" t="s">
        <v>132</v>
      </c>
      <c r="C16" s="737"/>
      <c r="D16" s="156">
        <v>21207217</v>
      </c>
      <c r="E16" s="230">
        <f t="shared" si="0"/>
        <v>16.2</v>
      </c>
      <c r="F16" s="232">
        <v>15.820053512500598</v>
      </c>
      <c r="G16" s="735" t="s">
        <v>133</v>
      </c>
      <c r="H16" s="736"/>
      <c r="I16" s="719"/>
      <c r="J16" s="649">
        <v>14118613</v>
      </c>
      <c r="K16" s="651"/>
      <c r="L16" s="227">
        <f t="shared" si="1"/>
        <v>11.4</v>
      </c>
      <c r="M16" s="680">
        <v>36.366817573498508</v>
      </c>
      <c r="N16" s="786">
        <v>35.714285714285722</v>
      </c>
      <c r="O16" s="156">
        <v>10357358</v>
      </c>
      <c r="P16" s="649">
        <v>4232962</v>
      </c>
      <c r="Q16" s="651"/>
      <c r="R16" s="231">
        <f t="shared" si="2"/>
        <v>5.2</v>
      </c>
    </row>
    <row r="17" spans="1:21" ht="23.25" customHeight="1" x14ac:dyDescent="0.15">
      <c r="B17" s="738" t="s">
        <v>120</v>
      </c>
      <c r="C17" s="171" t="s">
        <v>134</v>
      </c>
      <c r="D17" s="156">
        <v>19002700</v>
      </c>
      <c r="E17" s="230">
        <f t="shared" si="0"/>
        <v>14.5</v>
      </c>
      <c r="F17" s="232">
        <v>10.092928403415868</v>
      </c>
      <c r="G17" s="735" t="s">
        <v>42</v>
      </c>
      <c r="H17" s="736"/>
      <c r="I17" s="719"/>
      <c r="J17" s="649">
        <v>12360227</v>
      </c>
      <c r="K17" s="651"/>
      <c r="L17" s="227">
        <f t="shared" si="1"/>
        <v>10</v>
      </c>
      <c r="M17" s="680">
        <v>-15.648447475403039</v>
      </c>
      <c r="N17" s="786">
        <v>-15.966386554621847</v>
      </c>
      <c r="O17" s="156">
        <v>11941106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2204517</v>
      </c>
      <c r="E18" s="230">
        <f t="shared" si="0"/>
        <v>1.7</v>
      </c>
      <c r="F18" s="232">
        <v>109.97639748239814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25748</v>
      </c>
      <c r="E19" s="230">
        <f t="shared" si="0"/>
        <v>0</v>
      </c>
      <c r="F19" s="232">
        <v>4.5264482604636003</v>
      </c>
      <c r="G19" s="735" t="s">
        <v>138</v>
      </c>
      <c r="H19" s="736"/>
      <c r="I19" s="719"/>
      <c r="J19" s="649">
        <v>5810</v>
      </c>
      <c r="K19" s="651"/>
      <c r="L19" s="227">
        <f t="shared" si="1"/>
        <v>0</v>
      </c>
      <c r="M19" s="680">
        <v>-48.900615655233068</v>
      </c>
      <c r="N19" s="786" t="e">
        <v>#DIV/0!</v>
      </c>
      <c r="O19" s="156">
        <v>0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82813337</v>
      </c>
      <c r="E20" s="230">
        <f t="shared" si="0"/>
        <v>63.1</v>
      </c>
      <c r="F20" s="232">
        <v>7.2857191438864266</v>
      </c>
      <c r="G20" s="735" t="s">
        <v>141</v>
      </c>
      <c r="H20" s="736"/>
      <c r="I20" s="719"/>
      <c r="J20" s="649">
        <v>9059723</v>
      </c>
      <c r="K20" s="651"/>
      <c r="L20" s="227">
        <f t="shared" si="1"/>
        <v>7.3</v>
      </c>
      <c r="M20" s="680">
        <v>7.0716359509800153</v>
      </c>
      <c r="N20" s="786">
        <v>7.3529411764705843</v>
      </c>
      <c r="O20" s="156">
        <v>7526914</v>
      </c>
      <c r="P20" s="649">
        <v>6247164</v>
      </c>
      <c r="Q20" s="651"/>
      <c r="R20" s="231">
        <f>IF(P20=0,"－",ROUND(P20/$P$25*100,1))</f>
        <v>7.6</v>
      </c>
    </row>
    <row r="21" spans="1:21" ht="23.25" customHeight="1" x14ac:dyDescent="0.15">
      <c r="B21" s="696" t="s">
        <v>142</v>
      </c>
      <c r="C21" s="697"/>
      <c r="D21" s="156">
        <v>1359556</v>
      </c>
      <c r="E21" s="233">
        <f t="shared" si="0"/>
        <v>1</v>
      </c>
      <c r="F21" s="232">
        <v>-7.5118760199975654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1997149</v>
      </c>
      <c r="E22" s="230">
        <f t="shared" si="0"/>
        <v>1.5</v>
      </c>
      <c r="F22" s="226">
        <v>2.7146053279381022E-2</v>
      </c>
      <c r="G22" s="733" t="s">
        <v>145</v>
      </c>
      <c r="H22" s="734"/>
      <c r="I22" s="726"/>
      <c r="J22" s="650">
        <f>J24+J27+J28</f>
        <v>7684000</v>
      </c>
      <c r="K22" s="651"/>
      <c r="L22" s="227">
        <f t="shared" si="1"/>
        <v>6.2</v>
      </c>
      <c r="M22" s="680">
        <v>0.55806848941470921</v>
      </c>
      <c r="N22" s="786">
        <v>0</v>
      </c>
      <c r="O22" s="172">
        <f>O24+O27+O28</f>
        <v>4643402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494148</v>
      </c>
      <c r="E23" s="230">
        <f t="shared" si="0"/>
        <v>0.4</v>
      </c>
      <c r="F23" s="226">
        <v>3.6453788844888813</v>
      </c>
      <c r="G23" s="176"/>
      <c r="H23" s="725" t="s">
        <v>148</v>
      </c>
      <c r="I23" s="726"/>
      <c r="J23" s="649">
        <v>517796</v>
      </c>
      <c r="K23" s="651"/>
      <c r="L23" s="227">
        <f t="shared" si="1"/>
        <v>0.4</v>
      </c>
      <c r="M23" s="680">
        <v>7.9907066375797253</v>
      </c>
      <c r="N23" s="786">
        <v>0</v>
      </c>
      <c r="O23" s="156">
        <v>469459</v>
      </c>
      <c r="P23" s="787">
        <v>62463400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18217514</v>
      </c>
      <c r="E24" s="230">
        <f t="shared" si="0"/>
        <v>13.9</v>
      </c>
      <c r="F24" s="232">
        <v>-29.174759353764834</v>
      </c>
      <c r="G24" s="727" t="s">
        <v>150</v>
      </c>
      <c r="H24" s="725" t="s">
        <v>151</v>
      </c>
      <c r="I24" s="726"/>
      <c r="J24" s="649">
        <v>7684000</v>
      </c>
      <c r="K24" s="651"/>
      <c r="L24" s="227">
        <f t="shared" si="1"/>
        <v>6.2</v>
      </c>
      <c r="M24" s="680">
        <v>0.55806848941470921</v>
      </c>
      <c r="N24" s="786">
        <v>0</v>
      </c>
      <c r="O24" s="156">
        <v>4643402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15731451</v>
      </c>
      <c r="E25" s="230">
        <f t="shared" si="0"/>
        <v>12</v>
      </c>
      <c r="F25" s="232">
        <v>17.3645282802654</v>
      </c>
      <c r="G25" s="727"/>
      <c r="H25" s="723" t="s">
        <v>120</v>
      </c>
      <c r="I25" s="144" t="s">
        <v>154</v>
      </c>
      <c r="J25" s="649">
        <v>2793867</v>
      </c>
      <c r="K25" s="651"/>
      <c r="L25" s="227">
        <f t="shared" si="1"/>
        <v>2.2999999999999998</v>
      </c>
      <c r="M25" s="680">
        <v>-24.644417460671086</v>
      </c>
      <c r="N25" s="786">
        <v>-23.333333333333339</v>
      </c>
      <c r="O25" s="156">
        <v>743391</v>
      </c>
      <c r="P25" s="787">
        <v>82084961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216633</v>
      </c>
      <c r="E26" s="230">
        <f t="shared" si="0"/>
        <v>0.2</v>
      </c>
      <c r="F26" s="232">
        <v>17.504786804150552</v>
      </c>
      <c r="G26" s="727"/>
      <c r="H26" s="724"/>
      <c r="I26" s="144" t="s">
        <v>156</v>
      </c>
      <c r="J26" s="649">
        <v>4890133</v>
      </c>
      <c r="K26" s="651"/>
      <c r="L26" s="227">
        <f t="shared" si="1"/>
        <v>4</v>
      </c>
      <c r="M26" s="680">
        <v>24.311361749442906</v>
      </c>
      <c r="N26" s="786">
        <v>25</v>
      </c>
      <c r="O26" s="156">
        <v>3900011</v>
      </c>
      <c r="R26" s="180"/>
    </row>
    <row r="27" spans="1:21" ht="23.25" customHeight="1" x14ac:dyDescent="0.15">
      <c r="B27" s="696" t="s">
        <v>157</v>
      </c>
      <c r="C27" s="697"/>
      <c r="D27" s="156">
        <v>315293</v>
      </c>
      <c r="E27" s="230">
        <f t="shared" si="0"/>
        <v>0.2</v>
      </c>
      <c r="F27" s="232">
        <v>9.9470652234558976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617780</v>
      </c>
      <c r="E28" s="234">
        <f t="shared" si="0"/>
        <v>0.5</v>
      </c>
      <c r="F28" s="232">
        <v>-16.874554286252508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8138337</v>
      </c>
      <c r="E29" s="230">
        <f t="shared" si="0"/>
        <v>6.2</v>
      </c>
      <c r="F29" s="232">
        <v>-7.6509778174079663</v>
      </c>
      <c r="G29" s="698" t="s">
        <v>162</v>
      </c>
      <c r="H29" s="659"/>
      <c r="I29" s="618"/>
      <c r="J29" s="649">
        <f>SUM(J13:K22)</f>
        <v>123773948</v>
      </c>
      <c r="K29" s="651"/>
      <c r="L29" s="242">
        <f t="shared" si="1"/>
        <v>100</v>
      </c>
      <c r="M29" s="784">
        <v>0.14352665528198899</v>
      </c>
      <c r="N29" s="785">
        <v>0</v>
      </c>
      <c r="O29" s="182">
        <f>SUM(O13:O22)</f>
        <v>92343643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1318287</v>
      </c>
      <c r="E30" s="230">
        <f t="shared" si="0"/>
        <v>1</v>
      </c>
      <c r="F30" s="226">
        <v>2.4786186588640291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0</v>
      </c>
      <c r="E31" s="230" t="str">
        <f t="shared" si="0"/>
        <v>－</v>
      </c>
      <c r="F31" s="226" t="s">
        <v>239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48406148</v>
      </c>
      <c r="E32" s="234">
        <f t="shared" si="0"/>
        <v>36.9</v>
      </c>
      <c r="F32" s="226">
        <v>-11.255251271024559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131219485</v>
      </c>
      <c r="E33" s="243">
        <f t="shared" si="0"/>
        <v>100</v>
      </c>
      <c r="F33" s="244">
        <v>-0.39124486769416267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49548606</v>
      </c>
      <c r="O37" s="651"/>
      <c r="P37" s="206">
        <f t="shared" ref="P37:P43" si="3">IF(N37=0,"－",ROUND(N37/$N$43*100,1))</f>
        <v>96.2</v>
      </c>
      <c r="Q37" s="871">
        <v>4.4456568397999385</v>
      </c>
      <c r="R37" s="872">
        <v>0</v>
      </c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691705</v>
      </c>
      <c r="E38" s="219">
        <f t="shared" ref="E38:E51" si="4">IF(D38=0,"－",ROUND(D38/$D$51*100,1))</f>
        <v>0.6</v>
      </c>
      <c r="F38" s="251">
        <v>5.9996567333891138</v>
      </c>
      <c r="G38" s="685">
        <v>691689</v>
      </c>
      <c r="H38" s="686"/>
      <c r="I38" s="687"/>
      <c r="J38" s="245">
        <f t="shared" ref="J38:J51" si="5">IF(G38=0,"－",ROUND(G38/$G$51*100,1))</f>
        <v>0.7</v>
      </c>
      <c r="K38" s="669" t="s">
        <v>173</v>
      </c>
      <c r="L38" s="670"/>
      <c r="M38" s="655"/>
      <c r="N38" s="649">
        <v>91999</v>
      </c>
      <c r="O38" s="651"/>
      <c r="P38" s="206">
        <f t="shared" si="3"/>
        <v>0.2</v>
      </c>
      <c r="Q38" s="871">
        <v>-0.92080039632110866</v>
      </c>
      <c r="R38" s="872">
        <v>0</v>
      </c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17264879</v>
      </c>
      <c r="E39" s="219">
        <f t="shared" si="4"/>
        <v>13.9</v>
      </c>
      <c r="F39" s="251">
        <v>8.8939719747273429</v>
      </c>
      <c r="G39" s="649">
        <v>16109767</v>
      </c>
      <c r="H39" s="650"/>
      <c r="I39" s="651"/>
      <c r="J39" s="246">
        <f t="shared" si="5"/>
        <v>17.399999999999999</v>
      </c>
      <c r="K39" s="669" t="s">
        <v>175</v>
      </c>
      <c r="L39" s="670"/>
      <c r="M39" s="655"/>
      <c r="N39" s="649">
        <v>1874537</v>
      </c>
      <c r="O39" s="651"/>
      <c r="P39" s="206">
        <f t="shared" si="3"/>
        <v>3.6</v>
      </c>
      <c r="Q39" s="871">
        <v>4.6814496628704072</v>
      </c>
      <c r="R39" s="872">
        <v>0</v>
      </c>
    </row>
    <row r="40" spans="1:20" ht="20.100000000000001" customHeight="1" x14ac:dyDescent="0.15">
      <c r="A40" s="180"/>
      <c r="B40" s="654" t="s">
        <v>176</v>
      </c>
      <c r="C40" s="655"/>
      <c r="D40" s="168">
        <v>60998511</v>
      </c>
      <c r="E40" s="219">
        <f t="shared" si="4"/>
        <v>49.3</v>
      </c>
      <c r="F40" s="251">
        <v>4.5607441615540534</v>
      </c>
      <c r="G40" s="649">
        <v>37812448</v>
      </c>
      <c r="H40" s="650"/>
      <c r="I40" s="651"/>
      <c r="J40" s="246">
        <f t="shared" si="5"/>
        <v>40.9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871" t="s">
        <v>124</v>
      </c>
      <c r="R40" s="872"/>
    </row>
    <row r="41" spans="1:20" ht="20.100000000000001" customHeight="1" x14ac:dyDescent="0.15">
      <c r="A41" s="180"/>
      <c r="B41" s="654" t="s">
        <v>179</v>
      </c>
      <c r="C41" s="655"/>
      <c r="D41" s="209">
        <v>13333749</v>
      </c>
      <c r="E41" s="219">
        <f t="shared" si="4"/>
        <v>10.8</v>
      </c>
      <c r="F41" s="251">
        <v>-7.5465011578746406</v>
      </c>
      <c r="G41" s="649">
        <v>11116279</v>
      </c>
      <c r="H41" s="650"/>
      <c r="I41" s="651"/>
      <c r="J41" s="246">
        <f t="shared" si="5"/>
        <v>12</v>
      </c>
      <c r="K41" s="669" t="s">
        <v>180</v>
      </c>
      <c r="L41" s="670"/>
      <c r="M41" s="655"/>
      <c r="N41" s="649">
        <v>0</v>
      </c>
      <c r="O41" s="651"/>
      <c r="P41" s="206" t="str">
        <f t="shared" si="3"/>
        <v>－</v>
      </c>
      <c r="Q41" s="871" t="s">
        <v>124</v>
      </c>
      <c r="R41" s="872"/>
    </row>
    <row r="42" spans="1:20" ht="20.100000000000001" customHeight="1" x14ac:dyDescent="0.15">
      <c r="A42" s="180"/>
      <c r="B42" s="654" t="s">
        <v>181</v>
      </c>
      <c r="C42" s="655"/>
      <c r="D42" s="168">
        <v>220676</v>
      </c>
      <c r="E42" s="219">
        <f t="shared" si="4"/>
        <v>0.2</v>
      </c>
      <c r="F42" s="251">
        <v>-2.3605045772108424</v>
      </c>
      <c r="G42" s="649">
        <v>198215</v>
      </c>
      <c r="H42" s="650"/>
      <c r="I42" s="651"/>
      <c r="J42" s="246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871" t="s">
        <v>124</v>
      </c>
      <c r="R42" s="872"/>
    </row>
    <row r="43" spans="1:20" ht="20.100000000000001" customHeight="1" x14ac:dyDescent="0.15">
      <c r="A43" s="180"/>
      <c r="B43" s="654" t="s">
        <v>183</v>
      </c>
      <c r="C43" s="655"/>
      <c r="D43" s="168">
        <v>7661</v>
      </c>
      <c r="E43" s="219">
        <f t="shared" si="4"/>
        <v>0</v>
      </c>
      <c r="F43" s="251">
        <v>0.64372044140830198</v>
      </c>
      <c r="G43" s="649">
        <v>7661</v>
      </c>
      <c r="H43" s="650"/>
      <c r="I43" s="651"/>
      <c r="J43" s="246">
        <f t="shared" si="5"/>
        <v>0</v>
      </c>
      <c r="K43" s="669" t="s">
        <v>75</v>
      </c>
      <c r="L43" s="670"/>
      <c r="M43" s="655"/>
      <c r="N43" s="649">
        <f>SUM(N37:O42)</f>
        <v>51515142</v>
      </c>
      <c r="O43" s="651"/>
      <c r="P43" s="234">
        <f t="shared" si="3"/>
        <v>100</v>
      </c>
      <c r="Q43" s="680">
        <v>4.4000000000000004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1224967</v>
      </c>
      <c r="E44" s="219">
        <f t="shared" si="4"/>
        <v>1</v>
      </c>
      <c r="F44" s="251">
        <v>1.1125987215721445</v>
      </c>
      <c r="G44" s="649">
        <v>1149952</v>
      </c>
      <c r="H44" s="650"/>
      <c r="I44" s="651"/>
      <c r="J44" s="246">
        <f t="shared" si="5"/>
        <v>1.2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8891771</v>
      </c>
      <c r="E45" s="219">
        <f t="shared" si="4"/>
        <v>7.2</v>
      </c>
      <c r="F45" s="251">
        <v>3.5315869127673816</v>
      </c>
      <c r="G45" s="649">
        <v>5288915</v>
      </c>
      <c r="H45" s="650"/>
      <c r="I45" s="651"/>
      <c r="J45" s="246">
        <f t="shared" si="5"/>
        <v>5.7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704605</v>
      </c>
      <c r="E46" s="219">
        <f t="shared" si="4"/>
        <v>0.6</v>
      </c>
      <c r="F46" s="251">
        <v>6.5637737161697185</v>
      </c>
      <c r="G46" s="649">
        <v>599866</v>
      </c>
      <c r="H46" s="650"/>
      <c r="I46" s="651"/>
      <c r="J46" s="246">
        <f t="shared" si="5"/>
        <v>0.6</v>
      </c>
      <c r="K46" s="866">
        <v>99.3</v>
      </c>
      <c r="L46" s="867"/>
      <c r="M46" s="868"/>
      <c r="N46" s="869">
        <v>51.9</v>
      </c>
      <c r="O46" s="868"/>
      <c r="P46" s="869">
        <v>98.7</v>
      </c>
      <c r="Q46" s="867"/>
      <c r="R46" s="870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19301806</v>
      </c>
      <c r="E47" s="219">
        <f t="shared" si="4"/>
        <v>15.6</v>
      </c>
      <c r="F47" s="251">
        <v>-12.773942148595252</v>
      </c>
      <c r="G47" s="649">
        <v>18235233</v>
      </c>
      <c r="H47" s="650"/>
      <c r="I47" s="651"/>
      <c r="J47" s="246">
        <f t="shared" si="5"/>
        <v>19.7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51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1133618</v>
      </c>
      <c r="E49" s="219">
        <f t="shared" si="4"/>
        <v>0.9</v>
      </c>
      <c r="F49" s="251">
        <v>-24.726110581006132</v>
      </c>
      <c r="G49" s="649">
        <v>1133618</v>
      </c>
      <c r="H49" s="650"/>
      <c r="I49" s="651"/>
      <c r="J49" s="246">
        <f t="shared" si="5"/>
        <v>1.2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51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858">
        <v>26722164</v>
      </c>
      <c r="O50" s="862"/>
      <c r="P50" s="255">
        <v>-1.026353599460017</v>
      </c>
      <c r="Q50" s="858">
        <v>2384853</v>
      </c>
      <c r="R50" s="861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123773948</v>
      </c>
      <c r="E51" s="780">
        <f t="shared" si="4"/>
        <v>100</v>
      </c>
      <c r="F51" s="823">
        <v>0.14352665528198899</v>
      </c>
      <c r="G51" s="641">
        <f>SUM(G38:I50)</f>
        <v>92343643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863">
        <v>26422164</v>
      </c>
      <c r="O51" s="864"/>
      <c r="P51" s="256">
        <v>-0.3888099726084171</v>
      </c>
      <c r="Q51" s="863">
        <v>0</v>
      </c>
      <c r="R51" s="865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824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858">
        <v>5405794</v>
      </c>
      <c r="O52" s="862"/>
      <c r="P52" s="255">
        <v>2.6943183143660177</v>
      </c>
      <c r="Q52" s="858">
        <v>529505</v>
      </c>
      <c r="R52" s="861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855">
        <v>5323191</v>
      </c>
      <c r="O53" s="856"/>
      <c r="P53" s="257">
        <v>2.9879160408709859</v>
      </c>
      <c r="Q53" s="855">
        <v>196</v>
      </c>
      <c r="R53" s="857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858">
        <v>22181903</v>
      </c>
      <c r="O54" s="862"/>
      <c r="P54" s="255">
        <v>2.7439308234159299</v>
      </c>
      <c r="Q54" s="858">
        <v>3615887</v>
      </c>
      <c r="R54" s="861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855">
        <v>21708316</v>
      </c>
      <c r="O55" s="856"/>
      <c r="P55" s="256">
        <v>2.0666647170155095</v>
      </c>
      <c r="Q55" s="855">
        <v>218174</v>
      </c>
      <c r="R55" s="857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858">
        <v>105</v>
      </c>
      <c r="O56" s="862"/>
      <c r="P56" s="255">
        <v>-97.999618975042864</v>
      </c>
      <c r="Q56" s="858">
        <v>105</v>
      </c>
      <c r="R56" s="861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855">
        <v>105</v>
      </c>
      <c r="O57" s="856"/>
      <c r="P57" s="257">
        <v>-97.999618975042864</v>
      </c>
      <c r="Q57" s="855">
        <v>0</v>
      </c>
      <c r="R57" s="857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858">
        <v>336604</v>
      </c>
      <c r="O58" s="862"/>
      <c r="P58" s="255">
        <v>-71.426922208470643</v>
      </c>
      <c r="Q58" s="858">
        <v>335825</v>
      </c>
      <c r="R58" s="861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855">
        <v>336604</v>
      </c>
      <c r="O59" s="856"/>
      <c r="P59" s="256">
        <v>-71.426922208470643</v>
      </c>
      <c r="Q59" s="855">
        <v>0</v>
      </c>
      <c r="R59" s="857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858">
        <v>6077</v>
      </c>
      <c r="O60" s="859"/>
      <c r="P60" s="248">
        <v>-18.93009605122732</v>
      </c>
      <c r="Q60" s="860">
        <v>0</v>
      </c>
      <c r="R60" s="861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851">
        <v>6077</v>
      </c>
      <c r="O61" s="852"/>
      <c r="P61" s="249">
        <v>-18.93009605122732</v>
      </c>
      <c r="Q61" s="853">
        <v>2596</v>
      </c>
      <c r="R61" s="854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29" priority="2" stopIfTrue="1">
      <formula>"IF(AND(D6=0,F6=0,【参考】24右!F6=0））"</formula>
    </cfRule>
  </conditionalFormatting>
  <conditionalFormatting sqref="M6:N29">
    <cfRule type="expression" dxfId="28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BA6A-6923-4F1B-B4C9-9AE3355CD6E7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240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748081</v>
      </c>
      <c r="F5" s="388"/>
      <c r="G5" s="388"/>
      <c r="H5" s="388"/>
      <c r="I5" s="14" t="s">
        <v>7</v>
      </c>
      <c r="J5" s="599">
        <v>61.86</v>
      </c>
      <c r="K5" s="600"/>
      <c r="L5" s="600"/>
      <c r="M5" s="600"/>
      <c r="N5" s="15" t="s">
        <v>8</v>
      </c>
      <c r="O5" s="601">
        <v>12093</v>
      </c>
      <c r="P5" s="596"/>
      <c r="Q5" s="596"/>
      <c r="R5" s="596"/>
      <c r="S5" s="596"/>
      <c r="T5" s="596"/>
      <c r="U5" s="14" t="s">
        <v>7</v>
      </c>
      <c r="V5" s="601">
        <v>748081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736652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717082</v>
      </c>
      <c r="F6" s="368"/>
      <c r="G6" s="368"/>
      <c r="H6" s="368"/>
      <c r="I6" s="19" t="s">
        <v>7</v>
      </c>
      <c r="J6" s="590">
        <v>60.66</v>
      </c>
      <c r="K6" s="591"/>
      <c r="L6" s="591"/>
      <c r="M6" s="591"/>
      <c r="N6" s="20" t="s">
        <v>8</v>
      </c>
      <c r="O6" s="592">
        <v>11821</v>
      </c>
      <c r="P6" s="593"/>
      <c r="Q6" s="593"/>
      <c r="R6" s="593"/>
      <c r="S6" s="593"/>
      <c r="T6" s="593"/>
      <c r="U6" s="19" t="s">
        <v>7</v>
      </c>
      <c r="V6" s="592">
        <v>717082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732074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315633357</v>
      </c>
      <c r="H10" s="396"/>
      <c r="I10" s="396"/>
      <c r="J10" s="396"/>
      <c r="K10" s="396"/>
      <c r="L10" s="46"/>
      <c r="M10" s="47"/>
      <c r="N10" s="395">
        <v>305342225</v>
      </c>
      <c r="O10" s="396"/>
      <c r="P10" s="396"/>
      <c r="Q10" s="396"/>
      <c r="R10" s="48"/>
      <c r="S10" s="772">
        <f>IF(N10=0,IF(G10&gt;0,"皆増","－"),IF(G10=0,"皆減",ROUND((G10-N10)/N10*100,1)))</f>
        <v>3.4</v>
      </c>
      <c r="T10" s="773"/>
      <c r="U10" s="581" t="s">
        <v>23</v>
      </c>
      <c r="V10" s="429"/>
      <c r="W10" s="429"/>
      <c r="X10" s="429"/>
      <c r="Y10" s="400"/>
      <c r="Z10" s="395">
        <v>170315286</v>
      </c>
      <c r="AA10" s="396"/>
      <c r="AB10" s="396"/>
      <c r="AC10" s="396"/>
      <c r="AD10" s="49"/>
      <c r="AE10" s="50"/>
      <c r="AF10" s="395">
        <v>161639414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312328717</v>
      </c>
      <c r="H12" s="351"/>
      <c r="I12" s="351"/>
      <c r="J12" s="351"/>
      <c r="K12" s="351"/>
      <c r="L12" s="46"/>
      <c r="M12" s="47"/>
      <c r="N12" s="350">
        <v>301311510</v>
      </c>
      <c r="O12" s="351"/>
      <c r="P12" s="351"/>
      <c r="Q12" s="351"/>
      <c r="R12" s="48"/>
      <c r="S12" s="772">
        <f>IF(N12=0,IF(G12&gt;0,"皆増","－"),IF(G12=0,"皆減",ROUND((G12-N12)/N12*100,1)))</f>
        <v>3.7</v>
      </c>
      <c r="T12" s="773"/>
      <c r="U12" s="574" t="s">
        <v>26</v>
      </c>
      <c r="V12" s="380"/>
      <c r="W12" s="380"/>
      <c r="X12" s="380"/>
      <c r="Y12" s="381"/>
      <c r="Z12" s="395">
        <v>92177863</v>
      </c>
      <c r="AA12" s="396"/>
      <c r="AB12" s="396"/>
      <c r="AC12" s="396"/>
      <c r="AD12" s="62"/>
      <c r="AE12" s="63" t="s">
        <v>19</v>
      </c>
      <c r="AF12" s="395">
        <v>86783856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3304640</v>
      </c>
      <c r="H14" s="351"/>
      <c r="I14" s="351"/>
      <c r="J14" s="351"/>
      <c r="K14" s="351"/>
      <c r="L14" s="46"/>
      <c r="M14" s="47"/>
      <c r="N14" s="350">
        <v>4030715</v>
      </c>
      <c r="O14" s="351"/>
      <c r="P14" s="351"/>
      <c r="Q14" s="351"/>
      <c r="R14" s="68"/>
      <c r="S14" s="772">
        <f>IF(N14=0,IF(G14&gt;0,"皆増","－"),IF(G14=0,"皆減",ROUND((G14-N14)/N14*100,1)))</f>
        <v>-18</v>
      </c>
      <c r="T14" s="773"/>
      <c r="U14" s="574" t="s">
        <v>29</v>
      </c>
      <c r="V14" s="380"/>
      <c r="W14" s="380"/>
      <c r="X14" s="380"/>
      <c r="Y14" s="381"/>
      <c r="Z14" s="395">
        <v>183913231</v>
      </c>
      <c r="AA14" s="396"/>
      <c r="AB14" s="396"/>
      <c r="AC14" s="396"/>
      <c r="AD14" s="69"/>
      <c r="AE14" s="63" t="s">
        <v>19</v>
      </c>
      <c r="AF14" s="395">
        <v>174592560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593393</v>
      </c>
      <c r="H16" s="396"/>
      <c r="I16" s="396"/>
      <c r="J16" s="396"/>
      <c r="K16" s="396"/>
      <c r="L16" s="46"/>
      <c r="M16" s="47"/>
      <c r="N16" s="395">
        <v>1330123</v>
      </c>
      <c r="O16" s="396"/>
      <c r="P16" s="396"/>
      <c r="Q16" s="396"/>
      <c r="R16" s="48"/>
      <c r="S16" s="772">
        <f>IF(N16=0,IF(G16&gt;0,"皆増","－"),IF(G16=0,"皆減",ROUND((G16-N16)/N16*100,1)))</f>
        <v>-55.4</v>
      </c>
      <c r="T16" s="773"/>
      <c r="U16" s="547" t="s">
        <v>33</v>
      </c>
      <c r="V16" s="548"/>
      <c r="W16" s="548"/>
      <c r="X16" s="548"/>
      <c r="Y16" s="549"/>
      <c r="Z16" s="567" t="s">
        <v>241</v>
      </c>
      <c r="AA16" s="568"/>
      <c r="AB16" s="568"/>
      <c r="AC16" s="568"/>
      <c r="AD16" s="69"/>
      <c r="AE16" s="63" t="s">
        <v>19</v>
      </c>
      <c r="AF16" s="567" t="s">
        <v>241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2711247</v>
      </c>
      <c r="H18" s="351"/>
      <c r="I18" s="351"/>
      <c r="J18" s="351"/>
      <c r="K18" s="351"/>
      <c r="L18" s="46"/>
      <c r="M18" s="47"/>
      <c r="N18" s="350">
        <v>2700592</v>
      </c>
      <c r="O18" s="351"/>
      <c r="P18" s="351"/>
      <c r="Q18" s="351"/>
      <c r="R18" s="68"/>
      <c r="S18" s="772">
        <f>IF(N18=0,IF(G18&gt;0,"皆増","－"),IF(G18=0,"皆減",ROUND((G18-N18)/N18*100,1)))</f>
        <v>0.4</v>
      </c>
      <c r="T18" s="773"/>
      <c r="U18" s="574" t="s">
        <v>38</v>
      </c>
      <c r="V18" s="380"/>
      <c r="W18" s="380"/>
      <c r="X18" s="380"/>
      <c r="Y18" s="381"/>
      <c r="Z18" s="559">
        <v>0.54</v>
      </c>
      <c r="AA18" s="560"/>
      <c r="AB18" s="560"/>
      <c r="AC18" s="560"/>
      <c r="AD18" s="74"/>
      <c r="AE18" s="75"/>
      <c r="AF18" s="61"/>
      <c r="AG18" s="560">
        <v>0.55000000000000004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10655</v>
      </c>
      <c r="H20" s="396"/>
      <c r="I20" s="396"/>
      <c r="J20" s="396"/>
      <c r="K20" s="396"/>
      <c r="L20" s="46"/>
      <c r="M20" s="47"/>
      <c r="N20" s="395">
        <v>-6992062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1.5</v>
      </c>
      <c r="AA20" s="554"/>
      <c r="AB20" s="554"/>
      <c r="AC20" s="554"/>
      <c r="AD20" s="45"/>
      <c r="AE20" s="80" t="s">
        <v>20</v>
      </c>
      <c r="AF20" s="34"/>
      <c r="AG20" s="557">
        <v>1.5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41300</v>
      </c>
      <c r="H22" s="396"/>
      <c r="I22" s="396"/>
      <c r="J22" s="396"/>
      <c r="K22" s="396"/>
      <c r="L22" s="46"/>
      <c r="M22" s="47"/>
      <c r="N22" s="395">
        <v>25977</v>
      </c>
      <c r="O22" s="396"/>
      <c r="P22" s="396"/>
      <c r="Q22" s="396"/>
      <c r="R22" s="48"/>
      <c r="S22" s="772">
        <f>IF(N22=0,IF(G22&gt;0,"皆増","－"),IF(G22=0,"皆減",ROUND((G22-N22)/N22*100,1)))</f>
        <v>59</v>
      </c>
      <c r="T22" s="773"/>
      <c r="U22" s="547" t="s">
        <v>44</v>
      </c>
      <c r="V22" s="548"/>
      <c r="W22" s="548"/>
      <c r="X22" s="548"/>
      <c r="Y22" s="549"/>
      <c r="Z22" s="553">
        <v>78.599999999999994</v>
      </c>
      <c r="AA22" s="554"/>
      <c r="AB22" s="554"/>
      <c r="AC22" s="554"/>
      <c r="AD22" s="45"/>
      <c r="AE22" s="80" t="s">
        <v>20</v>
      </c>
      <c r="AF22" s="34"/>
      <c r="AG22" s="557">
        <v>80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15247854</v>
      </c>
      <c r="AA24" s="526"/>
      <c r="AB24" s="526"/>
      <c r="AC24" s="526"/>
      <c r="AD24" s="69"/>
      <c r="AE24" s="63" t="s">
        <v>19</v>
      </c>
      <c r="AF24" s="525">
        <v>14864852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7000000</v>
      </c>
      <c r="H26" s="396"/>
      <c r="I26" s="396"/>
      <c r="J26" s="396"/>
      <c r="K26" s="396"/>
      <c r="L26" s="46"/>
      <c r="M26" s="47"/>
      <c r="N26" s="395">
        <v>4000000</v>
      </c>
      <c r="O26" s="396"/>
      <c r="P26" s="396"/>
      <c r="Q26" s="396"/>
      <c r="R26" s="48"/>
      <c r="S26" s="772">
        <f>IF(N26=0,IF(G26&gt;0,"皆増","－"),IF(G26=0,"皆減",ROUND((G26-N26)/N26*100,1)))</f>
        <v>75</v>
      </c>
      <c r="T26" s="773"/>
      <c r="U26" s="547" t="s">
        <v>50</v>
      </c>
      <c r="V26" s="548"/>
      <c r="W26" s="548"/>
      <c r="X26" s="548"/>
      <c r="Y26" s="549"/>
      <c r="Z26" s="525">
        <v>70983841</v>
      </c>
      <c r="AA26" s="526"/>
      <c r="AB26" s="526"/>
      <c r="AC26" s="526"/>
      <c r="AD26" s="69"/>
      <c r="AE26" s="63" t="s">
        <v>19</v>
      </c>
      <c r="AF26" s="525">
        <v>50200534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-6948045</v>
      </c>
      <c r="H28" s="351"/>
      <c r="I28" s="351"/>
      <c r="J28" s="351"/>
      <c r="K28" s="351"/>
      <c r="L28" s="46"/>
      <c r="M28" s="47"/>
      <c r="N28" s="350">
        <v>-10966085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124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-2.1</v>
      </c>
      <c r="AB34" s="481"/>
      <c r="AC34" s="481"/>
      <c r="AD34" s="497" t="s">
        <v>63</v>
      </c>
      <c r="AE34" s="498"/>
      <c r="AF34" s="45"/>
      <c r="AG34" s="102"/>
      <c r="AH34" s="481">
        <v>-2.6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124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124</v>
      </c>
      <c r="AB36" s="496"/>
      <c r="AC36" s="496"/>
      <c r="AD36" s="497" t="s">
        <v>63</v>
      </c>
      <c r="AE36" s="498"/>
      <c r="AF36" s="61"/>
      <c r="AG36" s="102"/>
      <c r="AH36" s="481" t="s">
        <v>124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54965138</v>
      </c>
      <c r="Y43" s="396"/>
      <c r="Z43" s="397"/>
      <c r="AA43" s="395">
        <v>0</v>
      </c>
      <c r="AB43" s="396"/>
      <c r="AC43" s="397"/>
      <c r="AD43" s="413">
        <v>69050529</v>
      </c>
      <c r="AE43" s="414"/>
      <c r="AF43" s="414"/>
      <c r="AG43" s="415"/>
      <c r="AH43" s="395">
        <v>124015667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4076</v>
      </c>
      <c r="F44" s="376"/>
      <c r="G44" s="377"/>
      <c r="H44" s="569">
        <v>300241</v>
      </c>
      <c r="I44" s="570"/>
      <c r="J44" s="570"/>
      <c r="K44" s="837"/>
      <c r="L44" s="375">
        <v>192</v>
      </c>
      <c r="M44" s="376"/>
      <c r="N44" s="377"/>
      <c r="O44" s="375">
        <v>4103</v>
      </c>
      <c r="P44" s="376"/>
      <c r="Q44" s="375">
        <v>299265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367</v>
      </c>
      <c r="F45" s="388"/>
      <c r="G45" s="389"/>
      <c r="H45" s="811">
        <v>285715</v>
      </c>
      <c r="I45" s="812"/>
      <c r="J45" s="812"/>
      <c r="K45" s="813"/>
      <c r="L45" s="387">
        <v>0</v>
      </c>
      <c r="M45" s="388"/>
      <c r="N45" s="389"/>
      <c r="O45" s="387">
        <v>404</v>
      </c>
      <c r="P45" s="388"/>
      <c r="Q45" s="387">
        <v>283684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1391597</v>
      </c>
      <c r="Y45" s="396"/>
      <c r="Z45" s="397"/>
      <c r="AA45" s="350">
        <v>0</v>
      </c>
      <c r="AB45" s="351"/>
      <c r="AC45" s="352"/>
      <c r="AD45" s="395">
        <v>5611578</v>
      </c>
      <c r="AE45" s="396"/>
      <c r="AF45" s="396"/>
      <c r="AG45" s="397"/>
      <c r="AH45" s="395">
        <v>7003175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10</v>
      </c>
      <c r="F46" s="351"/>
      <c r="G46" s="352"/>
      <c r="H46" s="567">
        <v>398210</v>
      </c>
      <c r="I46" s="568"/>
      <c r="J46" s="568"/>
      <c r="K46" s="836"/>
      <c r="L46" s="350">
        <v>0</v>
      </c>
      <c r="M46" s="351"/>
      <c r="N46" s="352"/>
      <c r="O46" s="350">
        <v>10</v>
      </c>
      <c r="P46" s="351"/>
      <c r="Q46" s="350">
        <v>403890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569"/>
      <c r="I47" s="570"/>
      <c r="J47" s="570"/>
      <c r="K47" s="83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7000000</v>
      </c>
      <c r="Y47" s="351"/>
      <c r="Z47" s="352"/>
      <c r="AA47" s="350">
        <v>0</v>
      </c>
      <c r="AB47" s="351"/>
      <c r="AC47" s="352"/>
      <c r="AD47" s="350">
        <v>1799405</v>
      </c>
      <c r="AE47" s="351"/>
      <c r="AF47" s="351"/>
      <c r="AG47" s="352"/>
      <c r="AH47" s="350">
        <v>8799405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60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4086</v>
      </c>
      <c r="F49" s="388"/>
      <c r="G49" s="389"/>
      <c r="H49" s="811">
        <v>300481</v>
      </c>
      <c r="I49" s="812"/>
      <c r="J49" s="812"/>
      <c r="K49" s="813"/>
      <c r="L49" s="387">
        <f>L44+L46+L48</f>
        <v>192</v>
      </c>
      <c r="M49" s="388"/>
      <c r="N49" s="389"/>
      <c r="O49" s="387">
        <v>4113</v>
      </c>
      <c r="P49" s="388"/>
      <c r="Q49" s="387">
        <v>299519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135</v>
      </c>
      <c r="F50" s="351"/>
      <c r="G50" s="352"/>
      <c r="H50" s="567">
        <v>284359</v>
      </c>
      <c r="I50" s="568"/>
      <c r="J50" s="568"/>
      <c r="K50" s="836"/>
      <c r="L50" s="350">
        <v>9</v>
      </c>
      <c r="M50" s="351"/>
      <c r="N50" s="352"/>
      <c r="O50" s="350">
        <v>137</v>
      </c>
      <c r="P50" s="351"/>
      <c r="Q50" s="350">
        <v>279000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569"/>
      <c r="I51" s="570"/>
      <c r="J51" s="570"/>
      <c r="K51" s="83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49356735</v>
      </c>
      <c r="Y51" s="351"/>
      <c r="Z51" s="352"/>
      <c r="AA51" s="350">
        <f>AA43+AA45-AA47+AA49</f>
        <v>0</v>
      </c>
      <c r="AB51" s="351"/>
      <c r="AC51" s="352"/>
      <c r="AD51" s="356">
        <f>AD43+AD45-AD47+AD49</f>
        <v>72862702</v>
      </c>
      <c r="AE51" s="357"/>
      <c r="AF51" s="357"/>
      <c r="AG51" s="358"/>
      <c r="AH51" s="350">
        <f>AH43+AH45-AH47+AH49</f>
        <v>122219437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4221</v>
      </c>
      <c r="F52" s="368"/>
      <c r="G52" s="369"/>
      <c r="H52" s="832">
        <v>299965</v>
      </c>
      <c r="I52" s="833"/>
      <c r="J52" s="833"/>
      <c r="K52" s="834"/>
      <c r="L52" s="367">
        <f>L49+L50</f>
        <v>201</v>
      </c>
      <c r="M52" s="368"/>
      <c r="N52" s="369"/>
      <c r="O52" s="367">
        <v>4250</v>
      </c>
      <c r="P52" s="368"/>
      <c r="Q52" s="367">
        <v>298858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23EB-DDF1-4225-ADB7-C478529F9747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242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81582213</v>
      </c>
      <c r="E6" s="219">
        <f t="shared" ref="E6:E33" si="0">IF(D6=0,"－",ROUND(D6/$D$33*100,1))</f>
        <v>25.8</v>
      </c>
      <c r="F6" s="226">
        <v>2.5430089510906528</v>
      </c>
      <c r="G6" s="760" t="s">
        <v>109</v>
      </c>
      <c r="H6" s="761"/>
      <c r="I6" s="762"/>
      <c r="J6" s="685">
        <v>38269783</v>
      </c>
      <c r="K6" s="687"/>
      <c r="L6" s="227">
        <f t="shared" ref="L6:L29" si="1">IF(J6=0,"－",ROUND(J6/$J$29*100,1))</f>
        <v>12.3</v>
      </c>
      <c r="M6" s="793">
        <v>-4.3182324129563465</v>
      </c>
      <c r="N6" s="794">
        <v>-99.999981917575539</v>
      </c>
      <c r="O6" s="156">
        <v>35981938</v>
      </c>
      <c r="P6" s="685">
        <v>35296397</v>
      </c>
      <c r="Q6" s="687"/>
      <c r="R6" s="228">
        <f>IF(P6=0,"－",ROUND(P6/$P$25*100,1))</f>
        <v>18.600000000000001</v>
      </c>
    </row>
    <row r="7" spans="1:20" ht="23.25" customHeight="1" x14ac:dyDescent="0.15">
      <c r="B7" s="696" t="s">
        <v>110</v>
      </c>
      <c r="C7" s="697"/>
      <c r="D7" s="156">
        <v>1989236</v>
      </c>
      <c r="E7" s="230">
        <f t="shared" si="0"/>
        <v>0.6</v>
      </c>
      <c r="F7" s="226">
        <v>12.029934181070479</v>
      </c>
      <c r="G7" s="162" t="s">
        <v>111</v>
      </c>
      <c r="H7" s="753" t="s">
        <v>112</v>
      </c>
      <c r="I7" s="753"/>
      <c r="J7" s="649">
        <v>26219995</v>
      </c>
      <c r="K7" s="651"/>
      <c r="L7" s="227">
        <f t="shared" si="1"/>
        <v>8.4</v>
      </c>
      <c r="M7" s="793">
        <v>1.7752963808481698E-2</v>
      </c>
      <c r="N7" s="794">
        <v>-99.999987651027197</v>
      </c>
      <c r="O7" s="156">
        <v>25028330</v>
      </c>
      <c r="P7" s="649">
        <v>24982421</v>
      </c>
      <c r="Q7" s="651"/>
      <c r="R7" s="231">
        <f t="shared" ref="R7:R16" si="2">IF(P7=0,"－",ROUND(P7/$P$25*100,1))</f>
        <v>13.2</v>
      </c>
    </row>
    <row r="8" spans="1:20" ht="23.25" customHeight="1" x14ac:dyDescent="0.15">
      <c r="B8" s="696" t="s">
        <v>113</v>
      </c>
      <c r="C8" s="697"/>
      <c r="D8" s="156">
        <v>313937</v>
      </c>
      <c r="E8" s="230">
        <f t="shared" si="0"/>
        <v>0.1</v>
      </c>
      <c r="F8" s="226">
        <v>16.043883740615701</v>
      </c>
      <c r="G8" s="164"/>
      <c r="H8" s="753" t="s">
        <v>114</v>
      </c>
      <c r="I8" s="753"/>
      <c r="J8" s="649">
        <v>1391133</v>
      </c>
      <c r="K8" s="651"/>
      <c r="L8" s="227">
        <f t="shared" si="1"/>
        <v>0.4</v>
      </c>
      <c r="M8" s="793">
        <v>-58.460956883251214</v>
      </c>
      <c r="N8" s="794">
        <v>-99.999999411953681</v>
      </c>
      <c r="O8" s="156">
        <v>1391133</v>
      </c>
      <c r="P8" s="649">
        <v>775540</v>
      </c>
      <c r="Q8" s="651"/>
      <c r="R8" s="231">
        <f t="shared" si="2"/>
        <v>0.4</v>
      </c>
    </row>
    <row r="9" spans="1:20" ht="23.25" customHeight="1" x14ac:dyDescent="0.15">
      <c r="B9" s="696" t="s">
        <v>115</v>
      </c>
      <c r="C9" s="697"/>
      <c r="D9" s="156">
        <v>1667906</v>
      </c>
      <c r="E9" s="230">
        <f t="shared" si="0"/>
        <v>0.5</v>
      </c>
      <c r="F9" s="232">
        <v>15.763296524823179</v>
      </c>
      <c r="G9" s="735" t="s">
        <v>116</v>
      </c>
      <c r="H9" s="736"/>
      <c r="I9" s="719"/>
      <c r="J9" s="649">
        <v>114549039</v>
      </c>
      <c r="K9" s="651"/>
      <c r="L9" s="227">
        <f t="shared" si="1"/>
        <v>36.700000000000003</v>
      </c>
      <c r="M9" s="793">
        <v>1.721887610694961</v>
      </c>
      <c r="N9" s="794">
        <v>-99.999946046749798</v>
      </c>
      <c r="O9" s="156">
        <v>50880211</v>
      </c>
      <c r="P9" s="649">
        <v>40693312</v>
      </c>
      <c r="Q9" s="651"/>
      <c r="R9" s="231">
        <f t="shared" si="2"/>
        <v>21.5</v>
      </c>
    </row>
    <row r="10" spans="1:20" ht="23.25" customHeight="1" x14ac:dyDescent="0.15">
      <c r="B10" s="696" t="s">
        <v>117</v>
      </c>
      <c r="C10" s="697"/>
      <c r="D10" s="156">
        <v>1786030</v>
      </c>
      <c r="E10" s="230">
        <f t="shared" si="0"/>
        <v>0.6</v>
      </c>
      <c r="F10" s="232">
        <v>61.231440866699231</v>
      </c>
      <c r="G10" s="735" t="s">
        <v>118</v>
      </c>
      <c r="H10" s="736"/>
      <c r="I10" s="719"/>
      <c r="J10" s="649">
        <v>1725002</v>
      </c>
      <c r="K10" s="651"/>
      <c r="L10" s="227">
        <f t="shared" si="1"/>
        <v>0.6</v>
      </c>
      <c r="M10" s="793">
        <v>-8.4858699694475792</v>
      </c>
      <c r="N10" s="794">
        <v>-99.999999117930514</v>
      </c>
      <c r="O10" s="156">
        <v>1650993</v>
      </c>
      <c r="P10" s="649">
        <v>1650993</v>
      </c>
      <c r="Q10" s="651"/>
      <c r="R10" s="231">
        <f t="shared" si="2"/>
        <v>0.9</v>
      </c>
    </row>
    <row r="11" spans="1:20" ht="23.25" customHeight="1" x14ac:dyDescent="0.15">
      <c r="B11" s="696" t="s">
        <v>119</v>
      </c>
      <c r="C11" s="697"/>
      <c r="D11" s="156">
        <v>18456706</v>
      </c>
      <c r="E11" s="230">
        <f t="shared" si="0"/>
        <v>5.8</v>
      </c>
      <c r="F11" s="232">
        <v>-1.321691278092918</v>
      </c>
      <c r="G11" s="750" t="s">
        <v>120</v>
      </c>
      <c r="H11" s="752" t="s">
        <v>121</v>
      </c>
      <c r="I11" s="719"/>
      <c r="J11" s="649">
        <v>1724943</v>
      </c>
      <c r="K11" s="651"/>
      <c r="L11" s="227">
        <f t="shared" si="1"/>
        <v>0.6</v>
      </c>
      <c r="M11" s="793">
        <v>-8.4858699694475792</v>
      </c>
      <c r="N11" s="794">
        <v>-99.999999117930514</v>
      </c>
      <c r="O11" s="156">
        <v>1650934</v>
      </c>
      <c r="P11" s="649">
        <v>1650934</v>
      </c>
      <c r="Q11" s="651"/>
      <c r="R11" s="231">
        <f t="shared" si="2"/>
        <v>0.9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59</v>
      </c>
      <c r="K12" s="651"/>
      <c r="L12" s="227">
        <f t="shared" si="1"/>
        <v>0</v>
      </c>
      <c r="M12" s="793" t="s">
        <v>243</v>
      </c>
      <c r="N12" s="794" t="e">
        <v>#VALUE!</v>
      </c>
      <c r="O12" s="156">
        <v>59</v>
      </c>
      <c r="P12" s="649">
        <v>59</v>
      </c>
      <c r="Q12" s="651"/>
      <c r="R12" s="231">
        <f t="shared" si="2"/>
        <v>0</v>
      </c>
    </row>
    <row r="13" spans="1:20" ht="23.25" customHeight="1" x14ac:dyDescent="0.15">
      <c r="B13" s="696" t="s">
        <v>126</v>
      </c>
      <c r="C13" s="697"/>
      <c r="D13" s="156">
        <v>8106</v>
      </c>
      <c r="E13" s="234">
        <f t="shared" si="0"/>
        <v>0</v>
      </c>
      <c r="F13" s="232">
        <v>16442.857142857141</v>
      </c>
      <c r="G13" s="735" t="s">
        <v>127</v>
      </c>
      <c r="H13" s="736"/>
      <c r="I13" s="719"/>
      <c r="J13" s="649">
        <f>J6+J9+J10</f>
        <v>154543824</v>
      </c>
      <c r="K13" s="651"/>
      <c r="L13" s="227">
        <f t="shared" si="1"/>
        <v>49.5</v>
      </c>
      <c r="M13" s="793">
        <v>3.3595284030440986E-2</v>
      </c>
      <c r="N13" s="794">
        <v>-99.999927229267442</v>
      </c>
      <c r="O13" s="168">
        <f>O6+O9+O10</f>
        <v>88513142</v>
      </c>
      <c r="P13" s="649">
        <f>P6+P9+P10</f>
        <v>77640702</v>
      </c>
      <c r="Q13" s="651"/>
      <c r="R13" s="231">
        <f t="shared" si="2"/>
        <v>41</v>
      </c>
    </row>
    <row r="14" spans="1:20" ht="23.25" customHeight="1" x14ac:dyDescent="0.15">
      <c r="B14" s="696" t="s">
        <v>128</v>
      </c>
      <c r="C14" s="697"/>
      <c r="D14" s="156">
        <v>303301</v>
      </c>
      <c r="E14" s="234">
        <f t="shared" si="0"/>
        <v>0.1</v>
      </c>
      <c r="F14" s="232">
        <v>9.9566048064617885</v>
      </c>
      <c r="G14" s="735" t="s">
        <v>129</v>
      </c>
      <c r="H14" s="736"/>
      <c r="I14" s="719"/>
      <c r="J14" s="649">
        <v>61039930</v>
      </c>
      <c r="K14" s="651"/>
      <c r="L14" s="227">
        <f t="shared" si="1"/>
        <v>19.5</v>
      </c>
      <c r="M14" s="680">
        <v>-0.43016046976921407</v>
      </c>
      <c r="N14" s="786">
        <v>-99.999971332741723</v>
      </c>
      <c r="O14" s="156">
        <v>49403853</v>
      </c>
      <c r="P14" s="649">
        <v>40573249</v>
      </c>
      <c r="Q14" s="651"/>
      <c r="R14" s="235">
        <f t="shared" si="2"/>
        <v>21.4</v>
      </c>
    </row>
    <row r="15" spans="1:20" ht="23.25" customHeight="1" x14ac:dyDescent="0.15">
      <c r="B15" s="792" t="s">
        <v>130</v>
      </c>
      <c r="C15" s="737"/>
      <c r="D15" s="156">
        <v>493500</v>
      </c>
      <c r="E15" s="233">
        <f t="shared" si="0"/>
        <v>0.2</v>
      </c>
      <c r="F15" s="232">
        <v>-1.1049790186247299</v>
      </c>
      <c r="G15" s="735" t="s">
        <v>131</v>
      </c>
      <c r="H15" s="736"/>
      <c r="I15" s="719"/>
      <c r="J15" s="649">
        <v>5403047</v>
      </c>
      <c r="K15" s="651"/>
      <c r="L15" s="227">
        <f t="shared" si="1"/>
        <v>1.7</v>
      </c>
      <c r="M15" s="680">
        <v>11.795907101161273</v>
      </c>
      <c r="N15" s="786">
        <v>-99.999997500803133</v>
      </c>
      <c r="O15" s="156">
        <v>4346508</v>
      </c>
      <c r="P15" s="649">
        <v>4346508</v>
      </c>
      <c r="Q15" s="651"/>
      <c r="R15" s="231">
        <f t="shared" si="2"/>
        <v>2.2999999999999998</v>
      </c>
    </row>
    <row r="16" spans="1:20" ht="23.25" customHeight="1" x14ac:dyDescent="0.15">
      <c r="B16" s="696" t="s">
        <v>132</v>
      </c>
      <c r="C16" s="737"/>
      <c r="D16" s="156">
        <v>81492691</v>
      </c>
      <c r="E16" s="230">
        <f t="shared" si="0"/>
        <v>25.8</v>
      </c>
      <c r="F16" s="232">
        <v>5.6465455556546695</v>
      </c>
      <c r="G16" s="735" t="s">
        <v>133</v>
      </c>
      <c r="H16" s="736"/>
      <c r="I16" s="719"/>
      <c r="J16" s="649">
        <v>21133529</v>
      </c>
      <c r="K16" s="651"/>
      <c r="L16" s="227">
        <f t="shared" si="1"/>
        <v>6.8</v>
      </c>
      <c r="M16" s="680">
        <v>-3.0601457451221337</v>
      </c>
      <c r="N16" s="786">
        <v>-99.999990003212503</v>
      </c>
      <c r="O16" s="156">
        <v>15845992</v>
      </c>
      <c r="P16" s="649">
        <v>7949581</v>
      </c>
      <c r="Q16" s="651"/>
      <c r="R16" s="231">
        <f t="shared" si="2"/>
        <v>4.2</v>
      </c>
    </row>
    <row r="17" spans="1:21" ht="23.25" customHeight="1" x14ac:dyDescent="0.15">
      <c r="B17" s="738" t="s">
        <v>120</v>
      </c>
      <c r="C17" s="171" t="s">
        <v>134</v>
      </c>
      <c r="D17" s="156">
        <v>78137423</v>
      </c>
      <c r="E17" s="230">
        <f t="shared" si="0"/>
        <v>24.8</v>
      </c>
      <c r="F17" s="232">
        <v>4.4000000000000004</v>
      </c>
      <c r="G17" s="735" t="s">
        <v>42</v>
      </c>
      <c r="H17" s="736"/>
      <c r="I17" s="719"/>
      <c r="J17" s="649">
        <v>5652878</v>
      </c>
      <c r="K17" s="651"/>
      <c r="L17" s="227">
        <f t="shared" si="1"/>
        <v>1.8</v>
      </c>
      <c r="M17" s="680">
        <v>1.5396166630591956</v>
      </c>
      <c r="N17" s="786">
        <v>-99.999997353791542</v>
      </c>
      <c r="O17" s="156">
        <v>5515370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3355268</v>
      </c>
      <c r="E18" s="230">
        <f>IF(D18=0,"－",ROUND(D18/$D$33*100,1))</f>
        <v>1.1000000000000001</v>
      </c>
      <c r="F18" s="232">
        <v>47.1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244</v>
      </c>
      <c r="N18" s="786" t="e">
        <v>#VALUE!</v>
      </c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62275</v>
      </c>
      <c r="E19" s="230">
        <f t="shared" si="0"/>
        <v>0</v>
      </c>
      <c r="F19" s="232">
        <v>-8.4460452807997637</v>
      </c>
      <c r="G19" s="735" t="s">
        <v>138</v>
      </c>
      <c r="H19" s="736"/>
      <c r="I19" s="719"/>
      <c r="J19" s="649">
        <v>1335048</v>
      </c>
      <c r="K19" s="651"/>
      <c r="L19" s="227">
        <f t="shared" si="1"/>
        <v>0.4</v>
      </c>
      <c r="M19" s="680">
        <v>-52.332329194309658</v>
      </c>
      <c r="N19" s="786">
        <v>-99.999999411953681</v>
      </c>
      <c r="O19" s="156">
        <v>805563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188155901</v>
      </c>
      <c r="E20" s="230">
        <f t="shared" si="0"/>
        <v>59.6</v>
      </c>
      <c r="F20" s="232">
        <v>4.046857872932641</v>
      </c>
      <c r="G20" s="735" t="s">
        <v>141</v>
      </c>
      <c r="H20" s="736"/>
      <c r="I20" s="719"/>
      <c r="J20" s="649">
        <v>26362718</v>
      </c>
      <c r="K20" s="651"/>
      <c r="L20" s="227">
        <f t="shared" si="1"/>
        <v>8.4</v>
      </c>
      <c r="M20" s="680">
        <v>7.2480271916504968</v>
      </c>
      <c r="N20" s="786">
        <v>-99.999987651027197</v>
      </c>
      <c r="O20" s="156">
        <v>22438918</v>
      </c>
      <c r="P20" s="649">
        <v>18416120</v>
      </c>
      <c r="Q20" s="651"/>
      <c r="R20" s="231">
        <f>IF(P20=0,"－",ROUND(P20/$P$25*100,1))</f>
        <v>9.6999999999999993</v>
      </c>
    </row>
    <row r="21" spans="1:21" ht="23.25" customHeight="1" x14ac:dyDescent="0.15">
      <c r="B21" s="696" t="s">
        <v>142</v>
      </c>
      <c r="C21" s="697"/>
      <c r="D21" s="156">
        <v>2515352</v>
      </c>
      <c r="E21" s="233">
        <f t="shared" si="0"/>
        <v>0.8</v>
      </c>
      <c r="F21" s="232">
        <v>-3.8176193699119398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178</v>
      </c>
      <c r="N21" s="786" t="e">
        <v>#VALUE!</v>
      </c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6783186</v>
      </c>
      <c r="E22" s="230">
        <f t="shared" si="0"/>
        <v>2.1</v>
      </c>
      <c r="F22" s="226">
        <v>-2.0179020792349123</v>
      </c>
      <c r="G22" s="733" t="s">
        <v>145</v>
      </c>
      <c r="H22" s="734"/>
      <c r="I22" s="726"/>
      <c r="J22" s="650">
        <f>J24+J27+J28</f>
        <v>36857743</v>
      </c>
      <c r="K22" s="651"/>
      <c r="L22" s="227">
        <f t="shared" si="1"/>
        <v>11.8</v>
      </c>
      <c r="M22" s="680">
        <v>43.118213408768938</v>
      </c>
      <c r="N22" s="786">
        <v>-99.999982652633449</v>
      </c>
      <c r="O22" s="172">
        <f>O24+O27+O28</f>
        <v>25918244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1054627</v>
      </c>
      <c r="E23" s="230">
        <f t="shared" si="0"/>
        <v>0.3</v>
      </c>
      <c r="F23" s="226">
        <v>2.544189813711939</v>
      </c>
      <c r="G23" s="176"/>
      <c r="H23" s="725" t="s">
        <v>148</v>
      </c>
      <c r="I23" s="726"/>
      <c r="J23" s="649">
        <v>1327513</v>
      </c>
      <c r="K23" s="651"/>
      <c r="L23" s="227">
        <f t="shared" si="1"/>
        <v>0.4</v>
      </c>
      <c r="M23" s="680">
        <v>2.7837675243639559</v>
      </c>
      <c r="N23" s="786">
        <v>-99.999999411953681</v>
      </c>
      <c r="O23" s="156">
        <v>1217319</v>
      </c>
      <c r="P23" s="787">
        <v>148926160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58062357</v>
      </c>
      <c r="E24" s="230">
        <f t="shared" si="0"/>
        <v>18.399999999999999</v>
      </c>
      <c r="F24" s="232">
        <v>-13.980246927114992</v>
      </c>
      <c r="G24" s="727" t="s">
        <v>150</v>
      </c>
      <c r="H24" s="725" t="s">
        <v>151</v>
      </c>
      <c r="I24" s="726"/>
      <c r="J24" s="649">
        <v>36857743</v>
      </c>
      <c r="K24" s="651"/>
      <c r="L24" s="227">
        <f t="shared" si="1"/>
        <v>11.8</v>
      </c>
      <c r="M24" s="680">
        <v>43.118213408768938</v>
      </c>
      <c r="N24" s="786">
        <v>-99.999982652633449</v>
      </c>
      <c r="O24" s="156">
        <v>25918244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36303868</v>
      </c>
      <c r="E25" s="230">
        <f t="shared" si="0"/>
        <v>11.5</v>
      </c>
      <c r="F25" s="232">
        <v>31.75420304658023</v>
      </c>
      <c r="G25" s="727"/>
      <c r="H25" s="723" t="s">
        <v>120</v>
      </c>
      <c r="I25" s="144" t="s">
        <v>154</v>
      </c>
      <c r="J25" s="649">
        <v>6736178</v>
      </c>
      <c r="K25" s="651"/>
      <c r="L25" s="227">
        <f t="shared" si="1"/>
        <v>2.2000000000000002</v>
      </c>
      <c r="M25" s="680">
        <v>38.188385015162176</v>
      </c>
      <c r="N25" s="786">
        <v>-99.999996765745223</v>
      </c>
      <c r="O25" s="156">
        <v>2673894</v>
      </c>
      <c r="P25" s="787">
        <v>189443797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1645151</v>
      </c>
      <c r="E26" s="230">
        <f t="shared" si="0"/>
        <v>0.5</v>
      </c>
      <c r="F26" s="232">
        <v>-4.64346595272721</v>
      </c>
      <c r="G26" s="727"/>
      <c r="H26" s="724"/>
      <c r="I26" s="144" t="s">
        <v>156</v>
      </c>
      <c r="J26" s="649">
        <v>30121565</v>
      </c>
      <c r="K26" s="651"/>
      <c r="L26" s="227">
        <f t="shared" si="1"/>
        <v>9.6</v>
      </c>
      <c r="M26" s="680">
        <v>44.269199043887838</v>
      </c>
      <c r="N26" s="786">
        <v>-99.999985886888226</v>
      </c>
      <c r="O26" s="156">
        <v>23244350</v>
      </c>
      <c r="R26" s="180"/>
    </row>
    <row r="27" spans="1:21" ht="23.25" customHeight="1" x14ac:dyDescent="0.15">
      <c r="B27" s="696" t="s">
        <v>157</v>
      </c>
      <c r="C27" s="697"/>
      <c r="D27" s="156">
        <v>79746</v>
      </c>
      <c r="E27" s="230">
        <f t="shared" si="0"/>
        <v>0</v>
      </c>
      <c r="F27" s="232">
        <v>15.545445325064833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178</v>
      </c>
      <c r="N27" s="786" t="e">
        <v>#VALUE!</v>
      </c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9713457</v>
      </c>
      <c r="E28" s="234">
        <f t="shared" si="0"/>
        <v>3.1</v>
      </c>
      <c r="F28" s="232">
        <v>75.520338295785464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178</v>
      </c>
      <c r="N28" s="786" t="e">
        <v>#VALUE!</v>
      </c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2680418</v>
      </c>
      <c r="E29" s="230">
        <f t="shared" si="0"/>
        <v>0.8</v>
      </c>
      <c r="F29" s="232">
        <v>-52.037472217833304</v>
      </c>
      <c r="G29" s="698" t="s">
        <v>162</v>
      </c>
      <c r="H29" s="659"/>
      <c r="I29" s="618"/>
      <c r="J29" s="649">
        <f>SUM(J13:K22)</f>
        <v>312328717</v>
      </c>
      <c r="K29" s="651"/>
      <c r="L29" s="242">
        <f t="shared" si="1"/>
        <v>100</v>
      </c>
      <c r="M29" s="784">
        <v>3.6564175726310655</v>
      </c>
      <c r="N29" s="785">
        <v>-99.999852988419065</v>
      </c>
      <c r="O29" s="182">
        <f>SUM(O13:O22)</f>
        <v>212787590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6645294</v>
      </c>
      <c r="E30" s="230">
        <f t="shared" si="0"/>
        <v>2.1</v>
      </c>
      <c r="F30" s="226">
        <v>56.227892203997087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1994000</v>
      </c>
      <c r="E31" s="230">
        <f t="shared" si="0"/>
        <v>0.6</v>
      </c>
      <c r="F31" s="226">
        <v>16.308912739150717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127477456</v>
      </c>
      <c r="E32" s="234">
        <f t="shared" si="0"/>
        <v>40.4</v>
      </c>
      <c r="F32" s="226">
        <v>2.3877750604923698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315633357</v>
      </c>
      <c r="E33" s="243">
        <f t="shared" si="0"/>
        <v>100</v>
      </c>
      <c r="F33" s="244">
        <v>3.3703599297476794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75969074</v>
      </c>
      <c r="O37" s="651"/>
      <c r="P37" s="206">
        <f t="shared" ref="P37:P43" si="3">IF(N37=0,"－",ROUND(N37/$N$43*100,1))</f>
        <v>93.1</v>
      </c>
      <c r="Q37" s="680">
        <v>2.5727135244750121</v>
      </c>
      <c r="R37" s="681">
        <v>-99.999863132218152</v>
      </c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1058255</v>
      </c>
      <c r="E38" s="219">
        <f t="shared" ref="E38:E51" si="4">IF(D38=0,"－",ROUND(D38/$D$51*100,1))</f>
        <v>0.3</v>
      </c>
      <c r="F38" s="210">
        <v>8.6999999999999993</v>
      </c>
      <c r="G38" s="685">
        <v>1058255</v>
      </c>
      <c r="H38" s="686"/>
      <c r="I38" s="687"/>
      <c r="J38" s="245">
        <f t="shared" ref="J38:J51" si="5">IF(G38=0,"－",ROUND(G38/$G$51*100,1))</f>
        <v>0.5</v>
      </c>
      <c r="K38" s="669" t="s">
        <v>173</v>
      </c>
      <c r="L38" s="670"/>
      <c r="M38" s="655"/>
      <c r="N38" s="649">
        <v>375984</v>
      </c>
      <c r="O38" s="651"/>
      <c r="P38" s="206">
        <f t="shared" si="3"/>
        <v>0.5</v>
      </c>
      <c r="Q38" s="680">
        <v>1.3682601392794425</v>
      </c>
      <c r="R38" s="681">
        <v>-99.99999926494209</v>
      </c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27459189</v>
      </c>
      <c r="E39" s="219">
        <f t="shared" si="4"/>
        <v>8.8000000000000007</v>
      </c>
      <c r="F39" s="210">
        <v>-1.9</v>
      </c>
      <c r="G39" s="649">
        <v>23763330</v>
      </c>
      <c r="H39" s="650"/>
      <c r="I39" s="651"/>
      <c r="J39" s="246">
        <f t="shared" si="5"/>
        <v>11.2</v>
      </c>
      <c r="K39" s="669" t="s">
        <v>175</v>
      </c>
      <c r="L39" s="670"/>
      <c r="M39" s="655"/>
      <c r="N39" s="649">
        <v>5186519</v>
      </c>
      <c r="O39" s="651"/>
      <c r="P39" s="206">
        <f t="shared" si="3"/>
        <v>6.4</v>
      </c>
      <c r="Q39" s="680">
        <v>1.5350103139929017</v>
      </c>
      <c r="R39" s="681">
        <v>-99.999990591258822</v>
      </c>
    </row>
    <row r="40" spans="1:20" ht="20.100000000000001" customHeight="1" x14ac:dyDescent="0.15">
      <c r="A40" s="180"/>
      <c r="B40" s="654" t="s">
        <v>176</v>
      </c>
      <c r="C40" s="655"/>
      <c r="D40" s="168">
        <v>174462182</v>
      </c>
      <c r="E40" s="219">
        <f t="shared" si="4"/>
        <v>55.9</v>
      </c>
      <c r="F40" s="210">
        <v>3.4</v>
      </c>
      <c r="G40" s="649">
        <v>100949062</v>
      </c>
      <c r="H40" s="650"/>
      <c r="I40" s="651"/>
      <c r="J40" s="246">
        <f t="shared" si="5"/>
        <v>47.4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245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24576946</v>
      </c>
      <c r="E41" s="219">
        <f t="shared" si="4"/>
        <v>7.9</v>
      </c>
      <c r="F41" s="210">
        <v>-20.100000000000001</v>
      </c>
      <c r="G41" s="649">
        <v>19580888</v>
      </c>
      <c r="H41" s="650"/>
      <c r="I41" s="651"/>
      <c r="J41" s="246">
        <f t="shared" si="5"/>
        <v>9.1999999999999993</v>
      </c>
      <c r="K41" s="669" t="s">
        <v>180</v>
      </c>
      <c r="L41" s="670"/>
      <c r="M41" s="655"/>
      <c r="N41" s="649">
        <v>50636</v>
      </c>
      <c r="O41" s="651"/>
      <c r="P41" s="206">
        <f t="shared" si="3"/>
        <v>0.1</v>
      </c>
      <c r="Q41" s="680">
        <v>209.26525377145299</v>
      </c>
      <c r="R41" s="681">
        <v>-99.999999852988424</v>
      </c>
    </row>
    <row r="42" spans="1:20" ht="20.100000000000001" customHeight="1" x14ac:dyDescent="0.15">
      <c r="A42" s="180"/>
      <c r="B42" s="654" t="s">
        <v>181</v>
      </c>
      <c r="C42" s="655"/>
      <c r="D42" s="168">
        <v>95129</v>
      </c>
      <c r="E42" s="219">
        <f t="shared" si="4"/>
        <v>0</v>
      </c>
      <c r="F42" s="210">
        <v>-1.7</v>
      </c>
      <c r="G42" s="649">
        <v>95129</v>
      </c>
      <c r="H42" s="650"/>
      <c r="I42" s="651"/>
      <c r="J42" s="246">
        <f>IF(G42=0,"－",ROUND(G42/$G$51*100,1))</f>
        <v>0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245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16509</v>
      </c>
      <c r="E43" s="219">
        <f t="shared" si="4"/>
        <v>0</v>
      </c>
      <c r="F43" s="210">
        <v>-36.6</v>
      </c>
      <c r="G43" s="649">
        <v>12096</v>
      </c>
      <c r="H43" s="650"/>
      <c r="I43" s="651"/>
      <c r="J43" s="246">
        <f t="shared" si="5"/>
        <v>0</v>
      </c>
      <c r="K43" s="669" t="s">
        <v>75</v>
      </c>
      <c r="L43" s="670"/>
      <c r="M43" s="655"/>
      <c r="N43" s="649">
        <f>SUM(N37:O42)</f>
        <v>81582213</v>
      </c>
      <c r="O43" s="651"/>
      <c r="P43" s="234">
        <f t="shared" si="3"/>
        <v>100</v>
      </c>
      <c r="Q43" s="680">
        <v>2.5430089510906528</v>
      </c>
      <c r="R43" s="681">
        <v>-99.999852988419065</v>
      </c>
    </row>
    <row r="44" spans="1:20" ht="20.100000000000001" customHeight="1" x14ac:dyDescent="0.15">
      <c r="A44" s="180"/>
      <c r="B44" s="654" t="s">
        <v>184</v>
      </c>
      <c r="C44" s="655"/>
      <c r="D44" s="209">
        <v>6216968</v>
      </c>
      <c r="E44" s="219">
        <f t="shared" si="4"/>
        <v>2</v>
      </c>
      <c r="F44" s="210">
        <v>2.5</v>
      </c>
      <c r="G44" s="649">
        <v>5330902</v>
      </c>
      <c r="H44" s="650"/>
      <c r="I44" s="651"/>
      <c r="J44" s="246">
        <f t="shared" si="5"/>
        <v>2.5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26360299</v>
      </c>
      <c r="E45" s="219">
        <f t="shared" si="4"/>
        <v>8.4</v>
      </c>
      <c r="F45" s="210">
        <v>9.9</v>
      </c>
      <c r="G45" s="649">
        <v>19118318</v>
      </c>
      <c r="H45" s="650"/>
      <c r="I45" s="651"/>
      <c r="J45" s="246">
        <f t="shared" si="5"/>
        <v>9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5056076</v>
      </c>
      <c r="E46" s="219">
        <f t="shared" si="4"/>
        <v>1.6</v>
      </c>
      <c r="F46" s="210">
        <v>14.9</v>
      </c>
      <c r="G46" s="649">
        <v>4013572</v>
      </c>
      <c r="H46" s="650"/>
      <c r="I46" s="651"/>
      <c r="J46" s="246">
        <f t="shared" si="5"/>
        <v>1.9</v>
      </c>
      <c r="K46" s="675">
        <v>99.3</v>
      </c>
      <c r="L46" s="676"/>
      <c r="M46" s="677"/>
      <c r="N46" s="678">
        <v>57.2</v>
      </c>
      <c r="O46" s="677"/>
      <c r="P46" s="678">
        <v>98.9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45302162</v>
      </c>
      <c r="E47" s="219">
        <f t="shared" si="4"/>
        <v>14.5</v>
      </c>
      <c r="F47" s="210">
        <v>24.6</v>
      </c>
      <c r="G47" s="649">
        <v>37215045</v>
      </c>
      <c r="H47" s="650"/>
      <c r="I47" s="651"/>
      <c r="J47" s="246">
        <f t="shared" si="5"/>
        <v>17.5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1725002</v>
      </c>
      <c r="E49" s="219">
        <f t="shared" si="4"/>
        <v>0.6</v>
      </c>
      <c r="F49" s="210">
        <v>-8.5</v>
      </c>
      <c r="G49" s="649">
        <v>1650993</v>
      </c>
      <c r="H49" s="650"/>
      <c r="I49" s="651"/>
      <c r="J49" s="246">
        <f t="shared" si="5"/>
        <v>0.8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67599054</v>
      </c>
      <c r="O50" s="623"/>
      <c r="P50" s="217">
        <v>-0.62156202392137372</v>
      </c>
      <c r="Q50" s="619">
        <v>8057044</v>
      </c>
      <c r="R50" s="8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312328717</v>
      </c>
      <c r="E51" s="780">
        <f t="shared" si="4"/>
        <v>100</v>
      </c>
      <c r="F51" s="639">
        <v>3.7</v>
      </c>
      <c r="G51" s="641">
        <f>SUM(G38:I50)</f>
        <v>212787590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67226717</v>
      </c>
      <c r="O51" s="628"/>
      <c r="P51" s="219">
        <v>0.11545783695849909</v>
      </c>
      <c r="Q51" s="627">
        <v>0</v>
      </c>
      <c r="R51" s="821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12548125</v>
      </c>
      <c r="O52" s="623"/>
      <c r="P52" s="217">
        <v>1.0530658605265808</v>
      </c>
      <c r="Q52" s="619">
        <v>1927949</v>
      </c>
      <c r="R52" s="8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12387781</v>
      </c>
      <c r="O53" s="615"/>
      <c r="P53" s="222">
        <v>1.1235458845589186</v>
      </c>
      <c r="Q53" s="614">
        <v>112692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59219467</v>
      </c>
      <c r="O54" s="623"/>
      <c r="P54" s="217">
        <v>0.82166995557337863</v>
      </c>
      <c r="Q54" s="619">
        <v>9330806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58790985</v>
      </c>
      <c r="O55" s="615"/>
      <c r="P55" s="219">
        <v>1.5847666526937365</v>
      </c>
      <c r="Q55" s="614">
        <v>764760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245</v>
      </c>
      <c r="O56" s="875"/>
      <c r="P56" s="217" t="s">
        <v>245</v>
      </c>
      <c r="Q56" s="619" t="s">
        <v>245</v>
      </c>
      <c r="R56" s="876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873"/>
      <c r="P57" s="222" t="s">
        <v>245</v>
      </c>
      <c r="Q57" s="614" t="s">
        <v>245</v>
      </c>
      <c r="R57" s="874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95036</v>
      </c>
      <c r="O58" s="623"/>
      <c r="P58" s="217">
        <v>22.649252768242011</v>
      </c>
      <c r="Q58" s="619">
        <v>95036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27">
        <v>95036</v>
      </c>
      <c r="O59" s="820"/>
      <c r="P59" s="219">
        <v>22.649252768242011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>
        <v>115228</v>
      </c>
      <c r="O60" s="620"/>
      <c r="P60" s="248">
        <v>1.5779544773356413</v>
      </c>
      <c r="Q60" s="621">
        <v>0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>
        <v>115228</v>
      </c>
      <c r="O61" s="609"/>
      <c r="P61" s="249">
        <v>1.5779544773356413</v>
      </c>
      <c r="Q61" s="610">
        <v>36600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27" priority="2" stopIfTrue="1">
      <formula>"IF(AND(D6=0,F6=0,【参考】24右!F6=0））"</formula>
    </cfRule>
  </conditionalFormatting>
  <conditionalFormatting sqref="M6:N29">
    <cfRule type="expression" dxfId="26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1137-14E8-4847-92C0-05C23E13BD58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246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943664</v>
      </c>
      <c r="F5" s="388"/>
      <c r="G5" s="388"/>
      <c r="H5" s="388"/>
      <c r="I5" s="14" t="s">
        <v>7</v>
      </c>
      <c r="J5" s="599">
        <v>58.05</v>
      </c>
      <c r="K5" s="600"/>
      <c r="L5" s="600"/>
      <c r="M5" s="600"/>
      <c r="N5" s="15" t="s">
        <v>8</v>
      </c>
      <c r="O5" s="601">
        <v>16256</v>
      </c>
      <c r="P5" s="596"/>
      <c r="Q5" s="596"/>
      <c r="R5" s="596"/>
      <c r="S5" s="596"/>
      <c r="T5" s="596"/>
      <c r="U5" s="14" t="s">
        <v>7</v>
      </c>
      <c r="V5" s="601">
        <v>943664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920596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903346</v>
      </c>
      <c r="F6" s="368"/>
      <c r="G6" s="368"/>
      <c r="H6" s="368"/>
      <c r="I6" s="19" t="s">
        <v>7</v>
      </c>
      <c r="J6" s="590">
        <v>58.05</v>
      </c>
      <c r="K6" s="591"/>
      <c r="L6" s="591"/>
      <c r="M6" s="591"/>
      <c r="N6" s="20" t="s">
        <v>8</v>
      </c>
      <c r="O6" s="592">
        <v>15562</v>
      </c>
      <c r="P6" s="593"/>
      <c r="Q6" s="593"/>
      <c r="R6" s="593"/>
      <c r="S6" s="593"/>
      <c r="T6" s="593"/>
      <c r="U6" s="19" t="s">
        <v>7</v>
      </c>
      <c r="V6" s="592">
        <v>903346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917705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390598653</v>
      </c>
      <c r="H10" s="396"/>
      <c r="I10" s="396"/>
      <c r="J10" s="396"/>
      <c r="K10" s="396"/>
      <c r="L10" s="46"/>
      <c r="M10" s="47"/>
      <c r="N10" s="395">
        <v>395148535</v>
      </c>
      <c r="O10" s="396"/>
      <c r="P10" s="396"/>
      <c r="Q10" s="396"/>
      <c r="R10" s="48"/>
      <c r="S10" s="772">
        <f>IF(N10=0,IF(G10&gt;0,"皆増","－"),IF(G10=0,"皆減",ROUND((G10-N10)/N10*100,1)))</f>
        <v>-1.2</v>
      </c>
      <c r="T10" s="773"/>
      <c r="U10" s="581" t="s">
        <v>23</v>
      </c>
      <c r="V10" s="429"/>
      <c r="W10" s="429"/>
      <c r="X10" s="429"/>
      <c r="Y10" s="400"/>
      <c r="Z10" s="395">
        <v>201404636</v>
      </c>
      <c r="AA10" s="396"/>
      <c r="AB10" s="396"/>
      <c r="AC10" s="396"/>
      <c r="AD10" s="49"/>
      <c r="AE10" s="50"/>
      <c r="AF10" s="395">
        <v>193776518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370376911</v>
      </c>
      <c r="H12" s="351"/>
      <c r="I12" s="351"/>
      <c r="J12" s="351"/>
      <c r="K12" s="351"/>
      <c r="L12" s="46"/>
      <c r="M12" s="47"/>
      <c r="N12" s="350">
        <v>375041261</v>
      </c>
      <c r="O12" s="351"/>
      <c r="P12" s="351"/>
      <c r="Q12" s="351"/>
      <c r="R12" s="48"/>
      <c r="S12" s="772">
        <f>IF(N12=0,IF(G12&gt;0,"皆増","－"),IF(G12=0,"皆減",ROUND((G12-N12)/N12*100,1)))</f>
        <v>-1.2</v>
      </c>
      <c r="T12" s="773"/>
      <c r="U12" s="574" t="s">
        <v>26</v>
      </c>
      <c r="V12" s="380"/>
      <c r="W12" s="380"/>
      <c r="X12" s="380"/>
      <c r="Y12" s="381"/>
      <c r="Z12" s="395">
        <v>138046922</v>
      </c>
      <c r="AA12" s="396"/>
      <c r="AB12" s="396"/>
      <c r="AC12" s="396"/>
      <c r="AD12" s="62"/>
      <c r="AE12" s="63" t="s">
        <v>19</v>
      </c>
      <c r="AF12" s="395">
        <v>129952744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20221742</v>
      </c>
      <c r="H14" s="351"/>
      <c r="I14" s="351"/>
      <c r="J14" s="351"/>
      <c r="K14" s="351"/>
      <c r="L14" s="46"/>
      <c r="M14" s="47"/>
      <c r="N14" s="350">
        <v>20107274</v>
      </c>
      <c r="O14" s="351"/>
      <c r="P14" s="351"/>
      <c r="Q14" s="351"/>
      <c r="R14" s="68"/>
      <c r="S14" s="772">
        <f>IF(N14=0,IF(G14&gt;0,"皆増","－"),IF(G14=0,"皆減",ROUND((G14-N14)/N14*100,1)))</f>
        <v>0.6</v>
      </c>
      <c r="T14" s="773"/>
      <c r="U14" s="574" t="s">
        <v>29</v>
      </c>
      <c r="V14" s="380"/>
      <c r="W14" s="380"/>
      <c r="X14" s="380"/>
      <c r="Y14" s="381"/>
      <c r="Z14" s="395">
        <v>226601394</v>
      </c>
      <c r="AA14" s="396"/>
      <c r="AB14" s="396"/>
      <c r="AC14" s="396"/>
      <c r="AD14" s="69"/>
      <c r="AE14" s="63" t="s">
        <v>19</v>
      </c>
      <c r="AF14" s="395">
        <v>217125148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9103476</v>
      </c>
      <c r="H16" s="396"/>
      <c r="I16" s="396"/>
      <c r="J16" s="396"/>
      <c r="K16" s="396"/>
      <c r="L16" s="46"/>
      <c r="M16" s="47"/>
      <c r="N16" s="395">
        <v>4860484</v>
      </c>
      <c r="O16" s="396"/>
      <c r="P16" s="396"/>
      <c r="Q16" s="396"/>
      <c r="R16" s="48"/>
      <c r="S16" s="772">
        <f>IF(N16=0,IF(G16&gt;0,"皆増","－"),IF(G16=0,"皆減",ROUND((G16-N16)/N16*100,1)))</f>
        <v>87.3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11118266</v>
      </c>
      <c r="H18" s="351"/>
      <c r="I18" s="351"/>
      <c r="J18" s="351"/>
      <c r="K18" s="351"/>
      <c r="L18" s="46"/>
      <c r="M18" s="47"/>
      <c r="N18" s="350">
        <v>15246790</v>
      </c>
      <c r="O18" s="351"/>
      <c r="P18" s="351"/>
      <c r="Q18" s="351"/>
      <c r="R18" s="68"/>
      <c r="S18" s="772">
        <f>IF(N18=0,IF(G18&gt;0,"皆増","－"),IF(G18=0,"皆減",ROUND((G18-N18)/N18*100,1)))</f>
        <v>-27.1</v>
      </c>
      <c r="T18" s="773"/>
      <c r="U18" s="574" t="s">
        <v>38</v>
      </c>
      <c r="V18" s="380"/>
      <c r="W18" s="380"/>
      <c r="X18" s="380"/>
      <c r="Y18" s="381"/>
      <c r="Z18" s="559">
        <v>0.68</v>
      </c>
      <c r="AA18" s="560"/>
      <c r="AB18" s="560"/>
      <c r="AC18" s="560"/>
      <c r="AD18" s="74"/>
      <c r="AE18" s="75"/>
      <c r="AF18" s="61"/>
      <c r="AG18" s="560">
        <v>0.7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-4128524</v>
      </c>
      <c r="H20" s="396"/>
      <c r="I20" s="396"/>
      <c r="J20" s="396"/>
      <c r="K20" s="396"/>
      <c r="L20" s="46"/>
      <c r="M20" s="47"/>
      <c r="N20" s="395">
        <v>-1830148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4.9000000000000004</v>
      </c>
      <c r="AA20" s="554"/>
      <c r="AB20" s="554"/>
      <c r="AC20" s="554"/>
      <c r="AD20" s="45"/>
      <c r="AE20" s="80" t="s">
        <v>20</v>
      </c>
      <c r="AF20" s="34"/>
      <c r="AG20" s="557">
        <v>7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80869</v>
      </c>
      <c r="H22" s="396"/>
      <c r="I22" s="396"/>
      <c r="J22" s="396"/>
      <c r="K22" s="396"/>
      <c r="L22" s="46"/>
      <c r="M22" s="47"/>
      <c r="N22" s="395">
        <v>2993517</v>
      </c>
      <c r="O22" s="396"/>
      <c r="P22" s="396"/>
      <c r="Q22" s="396"/>
      <c r="R22" s="48"/>
      <c r="S22" s="772">
        <f>IF(N22=0,IF(G22&gt;0,"皆増","－"),IF(G22=0,"皆減",ROUND((G22-N22)/N22*100,1)))</f>
        <v>-97.3</v>
      </c>
      <c r="T22" s="773"/>
      <c r="U22" s="547" t="s">
        <v>44</v>
      </c>
      <c r="V22" s="548"/>
      <c r="W22" s="548"/>
      <c r="X22" s="548"/>
      <c r="Y22" s="549"/>
      <c r="Z22" s="553">
        <v>80.8</v>
      </c>
      <c r="AA22" s="554"/>
      <c r="AB22" s="554"/>
      <c r="AC22" s="554"/>
      <c r="AD22" s="45"/>
      <c r="AE22" s="80" t="s">
        <v>20</v>
      </c>
      <c r="AF22" s="34"/>
      <c r="AG22" s="557">
        <v>79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46492935</v>
      </c>
      <c r="AA24" s="526"/>
      <c r="AB24" s="526"/>
      <c r="AC24" s="526"/>
      <c r="AD24" s="69"/>
      <c r="AE24" s="63" t="s">
        <v>19</v>
      </c>
      <c r="AF24" s="525">
        <v>52655706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0</v>
      </c>
      <c r="H26" s="396"/>
      <c r="I26" s="396"/>
      <c r="J26" s="396"/>
      <c r="K26" s="396"/>
      <c r="L26" s="46"/>
      <c r="M26" s="47"/>
      <c r="N26" s="395">
        <v>0</v>
      </c>
      <c r="O26" s="396"/>
      <c r="P26" s="396"/>
      <c r="Q26" s="396"/>
      <c r="R26" s="48"/>
      <c r="S26" s="772" t="str">
        <f>IF(N26=0,IF(G26&gt;0,"皆増","－"),IF(G26=0,"皆減",ROUND((G26-N26)/N26*100,1)))</f>
        <v>－</v>
      </c>
      <c r="T26" s="773"/>
      <c r="U26" s="547" t="s">
        <v>50</v>
      </c>
      <c r="V26" s="548"/>
      <c r="W26" s="548"/>
      <c r="X26" s="548"/>
      <c r="Y26" s="549"/>
      <c r="Z26" s="525">
        <v>64908962</v>
      </c>
      <c r="AA26" s="526"/>
      <c r="AB26" s="526"/>
      <c r="AC26" s="526"/>
      <c r="AD26" s="69"/>
      <c r="AE26" s="63" t="s">
        <v>19</v>
      </c>
      <c r="AF26" s="525">
        <v>64867402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-4047655</v>
      </c>
      <c r="H28" s="351"/>
      <c r="I28" s="351"/>
      <c r="J28" s="351"/>
      <c r="K28" s="351"/>
      <c r="L28" s="46"/>
      <c r="M28" s="47"/>
      <c r="N28" s="350">
        <v>1163369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213</v>
      </c>
      <c r="I34" s="489"/>
      <c r="J34" s="489"/>
      <c r="K34" s="489"/>
      <c r="L34" s="98" t="s">
        <v>61</v>
      </c>
      <c r="M34" s="47"/>
      <c r="N34" s="99"/>
      <c r="O34" s="489" t="s">
        <v>213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-2.4</v>
      </c>
      <c r="AB34" s="481"/>
      <c r="AC34" s="481"/>
      <c r="AD34" s="497" t="s">
        <v>63</v>
      </c>
      <c r="AE34" s="498"/>
      <c r="AF34" s="45"/>
      <c r="AG34" s="102"/>
      <c r="AH34" s="481">
        <v>-3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213</v>
      </c>
      <c r="I36" s="489"/>
      <c r="J36" s="489"/>
      <c r="K36" s="489"/>
      <c r="L36" s="98" t="s">
        <v>61</v>
      </c>
      <c r="M36" s="47"/>
      <c r="N36" s="99"/>
      <c r="O36" s="489" t="s">
        <v>213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213</v>
      </c>
      <c r="AB36" s="496"/>
      <c r="AC36" s="496"/>
      <c r="AD36" s="497" t="s">
        <v>63</v>
      </c>
      <c r="AE36" s="498"/>
      <c r="AF36" s="61"/>
      <c r="AG36" s="102"/>
      <c r="AH36" s="481" t="s">
        <v>213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41831070</v>
      </c>
      <c r="Y43" s="396"/>
      <c r="Z43" s="397"/>
      <c r="AA43" s="395">
        <v>6477362</v>
      </c>
      <c r="AB43" s="396"/>
      <c r="AC43" s="397"/>
      <c r="AD43" s="801">
        <v>104918846</v>
      </c>
      <c r="AE43" s="802"/>
      <c r="AF43" s="802"/>
      <c r="AG43" s="803"/>
      <c r="AH43" s="395">
        <v>153227278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5326</v>
      </c>
      <c r="F44" s="376"/>
      <c r="G44" s="377"/>
      <c r="H44" s="375">
        <v>293485</v>
      </c>
      <c r="I44" s="376"/>
      <c r="J44" s="376"/>
      <c r="K44" s="377"/>
      <c r="L44" s="375">
        <v>291</v>
      </c>
      <c r="M44" s="376"/>
      <c r="N44" s="377"/>
      <c r="O44" s="375">
        <v>5294</v>
      </c>
      <c r="P44" s="376"/>
      <c r="Q44" s="375">
        <v>291580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804"/>
      <c r="AE44" s="805"/>
      <c r="AF44" s="805"/>
      <c r="AG44" s="806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527</v>
      </c>
      <c r="F45" s="388"/>
      <c r="G45" s="389"/>
      <c r="H45" s="387">
        <v>282691</v>
      </c>
      <c r="I45" s="388"/>
      <c r="J45" s="388"/>
      <c r="K45" s="389"/>
      <c r="L45" s="387">
        <v>15</v>
      </c>
      <c r="M45" s="388"/>
      <c r="N45" s="389"/>
      <c r="O45" s="387">
        <v>551</v>
      </c>
      <c r="P45" s="388"/>
      <c r="Q45" s="387">
        <v>286305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80869</v>
      </c>
      <c r="Y45" s="396"/>
      <c r="Z45" s="397"/>
      <c r="AA45" s="350">
        <v>13689</v>
      </c>
      <c r="AB45" s="351"/>
      <c r="AC45" s="352"/>
      <c r="AD45" s="395">
        <v>1277513</v>
      </c>
      <c r="AE45" s="396"/>
      <c r="AF45" s="396"/>
      <c r="AG45" s="397"/>
      <c r="AH45" s="395">
        <v>1372071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56</v>
      </c>
      <c r="F46" s="351"/>
      <c r="G46" s="352"/>
      <c r="H46" s="350">
        <v>351129</v>
      </c>
      <c r="I46" s="351"/>
      <c r="J46" s="351"/>
      <c r="K46" s="352"/>
      <c r="L46" s="350">
        <v>4</v>
      </c>
      <c r="M46" s="351"/>
      <c r="N46" s="352"/>
      <c r="O46" s="350">
        <v>55</v>
      </c>
      <c r="P46" s="351"/>
      <c r="Q46" s="350">
        <v>349624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0</v>
      </c>
      <c r="Y47" s="351"/>
      <c r="Z47" s="352"/>
      <c r="AA47" s="350">
        <v>0</v>
      </c>
      <c r="AB47" s="351"/>
      <c r="AC47" s="352"/>
      <c r="AD47" s="350">
        <v>7562141</v>
      </c>
      <c r="AE47" s="351"/>
      <c r="AF47" s="351"/>
      <c r="AG47" s="352"/>
      <c r="AH47" s="350">
        <v>7562141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218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218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5382</v>
      </c>
      <c r="F49" s="388"/>
      <c r="G49" s="389"/>
      <c r="H49" s="387">
        <v>294085</v>
      </c>
      <c r="I49" s="388"/>
      <c r="J49" s="388"/>
      <c r="K49" s="389"/>
      <c r="L49" s="387">
        <f>L44+L46+L48</f>
        <v>295</v>
      </c>
      <c r="M49" s="388"/>
      <c r="N49" s="389"/>
      <c r="O49" s="387">
        <v>5349</v>
      </c>
      <c r="P49" s="388"/>
      <c r="Q49" s="387">
        <v>292176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164</v>
      </c>
      <c r="F50" s="351"/>
      <c r="G50" s="352"/>
      <c r="H50" s="350">
        <v>291410</v>
      </c>
      <c r="I50" s="351"/>
      <c r="J50" s="351"/>
      <c r="K50" s="352"/>
      <c r="L50" s="350">
        <v>11</v>
      </c>
      <c r="M50" s="351"/>
      <c r="N50" s="352"/>
      <c r="O50" s="350">
        <v>165</v>
      </c>
      <c r="P50" s="351"/>
      <c r="Q50" s="350">
        <v>287707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41911939</v>
      </c>
      <c r="Y51" s="351"/>
      <c r="Z51" s="352"/>
      <c r="AA51" s="350">
        <f>AA43+AA45-AA47+AA49</f>
        <v>6491051</v>
      </c>
      <c r="AB51" s="351"/>
      <c r="AC51" s="352"/>
      <c r="AD51" s="356">
        <f>AD43+AD45-AD47+AD49</f>
        <v>98634218</v>
      </c>
      <c r="AE51" s="357"/>
      <c r="AF51" s="357"/>
      <c r="AG51" s="358"/>
      <c r="AH51" s="350">
        <f>AH43+AH45-AH47+AH49</f>
        <v>147037208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5546</v>
      </c>
      <c r="F52" s="368"/>
      <c r="G52" s="369"/>
      <c r="H52" s="367">
        <v>294006</v>
      </c>
      <c r="I52" s="368"/>
      <c r="J52" s="368"/>
      <c r="K52" s="369"/>
      <c r="L52" s="367">
        <f>L49+L50</f>
        <v>306</v>
      </c>
      <c r="M52" s="368"/>
      <c r="N52" s="369"/>
      <c r="O52" s="367">
        <v>5514</v>
      </c>
      <c r="P52" s="368"/>
      <c r="Q52" s="367">
        <v>292043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1B7C-53D3-424F-9E1C-74E9C4E29D64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247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136530593</v>
      </c>
      <c r="E6" s="157">
        <f t="shared" ref="E6:E33" si="0">IF(D6=0,"－",ROUND(D6/$D$33*100,1))</f>
        <v>35</v>
      </c>
      <c r="F6" s="158">
        <v>2.334549519917906</v>
      </c>
      <c r="G6" s="760" t="s">
        <v>109</v>
      </c>
      <c r="H6" s="761"/>
      <c r="I6" s="762"/>
      <c r="J6" s="685">
        <v>55072903</v>
      </c>
      <c r="K6" s="687"/>
      <c r="L6" s="159">
        <f t="shared" ref="L6:L29" si="1">IF(J6=0,"－",ROUND(J6/$J$29*100,1))</f>
        <v>14.9</v>
      </c>
      <c r="M6" s="748">
        <v>-0.92641778974873279</v>
      </c>
      <c r="N6" s="749"/>
      <c r="O6" s="156">
        <v>50855736</v>
      </c>
      <c r="P6" s="685">
        <v>50412223</v>
      </c>
      <c r="Q6" s="687"/>
      <c r="R6" s="160">
        <f>IF(P6=0,"－",ROUND(P6/$P$25*100,1))</f>
        <v>21.5</v>
      </c>
    </row>
    <row r="7" spans="1:20" ht="23.25" customHeight="1" x14ac:dyDescent="0.15">
      <c r="B7" s="696" t="s">
        <v>110</v>
      </c>
      <c r="C7" s="697"/>
      <c r="D7" s="156">
        <v>1353954</v>
      </c>
      <c r="E7" s="161">
        <f t="shared" si="0"/>
        <v>0.3</v>
      </c>
      <c r="F7" s="158">
        <v>0.77346635287392762</v>
      </c>
      <c r="G7" s="162" t="s">
        <v>111</v>
      </c>
      <c r="H7" s="753" t="s">
        <v>112</v>
      </c>
      <c r="I7" s="753"/>
      <c r="J7" s="649">
        <v>34660236</v>
      </c>
      <c r="K7" s="651"/>
      <c r="L7" s="159">
        <f t="shared" si="1"/>
        <v>9.4</v>
      </c>
      <c r="M7" s="748">
        <v>1.2926946458408044</v>
      </c>
      <c r="N7" s="749"/>
      <c r="O7" s="156">
        <v>31979259</v>
      </c>
      <c r="P7" s="649">
        <v>31907890</v>
      </c>
      <c r="Q7" s="651"/>
      <c r="R7" s="163">
        <f t="shared" ref="R7:R16" si="2">IF(P7=0,"－",ROUND(P7/$P$25*100,1))</f>
        <v>13.6</v>
      </c>
    </row>
    <row r="8" spans="1:20" ht="23.25" customHeight="1" x14ac:dyDescent="0.15">
      <c r="B8" s="696" t="s">
        <v>113</v>
      </c>
      <c r="C8" s="697"/>
      <c r="D8" s="156">
        <v>534787</v>
      </c>
      <c r="E8" s="161">
        <f t="shared" si="0"/>
        <v>0.1</v>
      </c>
      <c r="F8" s="158">
        <v>17.067078790160696</v>
      </c>
      <c r="G8" s="164"/>
      <c r="H8" s="753" t="s">
        <v>114</v>
      </c>
      <c r="I8" s="753"/>
      <c r="J8" s="649">
        <v>1344349</v>
      </c>
      <c r="K8" s="651"/>
      <c r="L8" s="159">
        <f t="shared" si="1"/>
        <v>0.4</v>
      </c>
      <c r="M8" s="748">
        <v>-55.511015611116306</v>
      </c>
      <c r="N8" s="749"/>
      <c r="O8" s="156">
        <v>1344349</v>
      </c>
      <c r="P8" s="649">
        <v>997209</v>
      </c>
      <c r="Q8" s="651"/>
      <c r="R8" s="163">
        <f t="shared" si="2"/>
        <v>0.4</v>
      </c>
    </row>
    <row r="9" spans="1:20" ht="23.25" customHeight="1" x14ac:dyDescent="0.15">
      <c r="B9" s="696" t="s">
        <v>115</v>
      </c>
      <c r="C9" s="697"/>
      <c r="D9" s="156">
        <v>2845161</v>
      </c>
      <c r="E9" s="161">
        <f t="shared" si="0"/>
        <v>0.7</v>
      </c>
      <c r="F9" s="165">
        <v>16.919827946490322</v>
      </c>
      <c r="G9" s="735" t="s">
        <v>116</v>
      </c>
      <c r="H9" s="736"/>
      <c r="I9" s="719"/>
      <c r="J9" s="649">
        <v>119020560</v>
      </c>
      <c r="K9" s="651"/>
      <c r="L9" s="159">
        <f t="shared" si="1"/>
        <v>32.1</v>
      </c>
      <c r="M9" s="748">
        <v>3.1811012088620827</v>
      </c>
      <c r="N9" s="749"/>
      <c r="O9" s="156">
        <v>54515835</v>
      </c>
      <c r="P9" s="649">
        <v>43962970</v>
      </c>
      <c r="Q9" s="651"/>
      <c r="R9" s="163">
        <f t="shared" si="2"/>
        <v>18.8</v>
      </c>
    </row>
    <row r="10" spans="1:20" ht="23.25" customHeight="1" x14ac:dyDescent="0.15">
      <c r="B10" s="696" t="s">
        <v>117</v>
      </c>
      <c r="C10" s="697"/>
      <c r="D10" s="156">
        <v>3056151</v>
      </c>
      <c r="E10" s="161">
        <f t="shared" si="0"/>
        <v>0.8</v>
      </c>
      <c r="F10" s="165">
        <v>63.288639551192148</v>
      </c>
      <c r="G10" s="735" t="s">
        <v>118</v>
      </c>
      <c r="H10" s="736"/>
      <c r="I10" s="719"/>
      <c r="J10" s="649">
        <v>9758543</v>
      </c>
      <c r="K10" s="651"/>
      <c r="L10" s="159">
        <f t="shared" si="1"/>
        <v>2.6</v>
      </c>
      <c r="M10" s="748">
        <v>-14.629888934049266</v>
      </c>
      <c r="N10" s="749"/>
      <c r="O10" s="156">
        <v>9757553</v>
      </c>
      <c r="P10" s="649">
        <v>9756160</v>
      </c>
      <c r="Q10" s="651"/>
      <c r="R10" s="163">
        <f t="shared" si="2"/>
        <v>4.2</v>
      </c>
    </row>
    <row r="11" spans="1:20" ht="23.25" customHeight="1" x14ac:dyDescent="0.15">
      <c r="B11" s="696" t="s">
        <v>119</v>
      </c>
      <c r="C11" s="697"/>
      <c r="D11" s="156">
        <v>21776609</v>
      </c>
      <c r="E11" s="161">
        <f t="shared" si="0"/>
        <v>5.6</v>
      </c>
      <c r="F11" s="165">
        <v>-0.89042745542378543</v>
      </c>
      <c r="G11" s="750" t="s">
        <v>120</v>
      </c>
      <c r="H11" s="752" t="s">
        <v>121</v>
      </c>
      <c r="I11" s="719"/>
      <c r="J11" s="649">
        <v>9758543</v>
      </c>
      <c r="K11" s="651"/>
      <c r="L11" s="159">
        <f t="shared" si="1"/>
        <v>2.6</v>
      </c>
      <c r="M11" s="748">
        <v>-14.629888934049266</v>
      </c>
      <c r="N11" s="749"/>
      <c r="O11" s="156">
        <v>9757553</v>
      </c>
      <c r="P11" s="649">
        <v>9756160</v>
      </c>
      <c r="Q11" s="651"/>
      <c r="R11" s="163">
        <f t="shared" si="2"/>
        <v>4.2</v>
      </c>
    </row>
    <row r="12" spans="1:20" ht="23.25" customHeight="1" x14ac:dyDescent="0.15">
      <c r="B12" s="696" t="s">
        <v>123</v>
      </c>
      <c r="C12" s="697"/>
      <c r="D12" s="156">
        <v>0</v>
      </c>
      <c r="E12" s="166" t="str">
        <f t="shared" si="0"/>
        <v>－</v>
      </c>
      <c r="F12" s="165" t="s">
        <v>235</v>
      </c>
      <c r="G12" s="751"/>
      <c r="H12" s="752" t="s">
        <v>125</v>
      </c>
      <c r="I12" s="719"/>
      <c r="J12" s="649">
        <v>0</v>
      </c>
      <c r="K12" s="651"/>
      <c r="L12" s="159" t="str">
        <f>IF(J12=0,"－",ROUND(J12/$J$29*100,1))</f>
        <v>－</v>
      </c>
      <c r="M12" s="748" t="s">
        <v>178</v>
      </c>
      <c r="N12" s="749"/>
      <c r="O12" s="156">
        <v>0</v>
      </c>
      <c r="P12" s="649">
        <v>0</v>
      </c>
      <c r="Q12" s="651"/>
      <c r="R12" s="163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9972</v>
      </c>
      <c r="E13" s="167">
        <f t="shared" si="0"/>
        <v>0</v>
      </c>
      <c r="F13" s="165">
        <v>16520</v>
      </c>
      <c r="G13" s="735" t="s">
        <v>127</v>
      </c>
      <c r="H13" s="736"/>
      <c r="I13" s="719"/>
      <c r="J13" s="649">
        <f>J6+J9+J10</f>
        <v>183852006</v>
      </c>
      <c r="K13" s="651"/>
      <c r="L13" s="159">
        <f t="shared" si="1"/>
        <v>49.6</v>
      </c>
      <c r="M13" s="748">
        <v>0.81270936264147886</v>
      </c>
      <c r="N13" s="749"/>
      <c r="O13" s="168">
        <f>O6+O9+O10</f>
        <v>115129124</v>
      </c>
      <c r="P13" s="649">
        <f>P6+P9+P10</f>
        <v>104131353</v>
      </c>
      <c r="Q13" s="651"/>
      <c r="R13" s="163">
        <f t="shared" si="2"/>
        <v>44.5</v>
      </c>
    </row>
    <row r="14" spans="1:20" ht="23.25" customHeight="1" x14ac:dyDescent="0.15">
      <c r="B14" s="696" t="s">
        <v>128</v>
      </c>
      <c r="C14" s="697"/>
      <c r="D14" s="156">
        <v>373133</v>
      </c>
      <c r="E14" s="167">
        <f t="shared" si="0"/>
        <v>0.1</v>
      </c>
      <c r="F14" s="165">
        <v>9.9574766534155703</v>
      </c>
      <c r="G14" s="735" t="s">
        <v>129</v>
      </c>
      <c r="H14" s="736"/>
      <c r="I14" s="719"/>
      <c r="J14" s="649">
        <v>71515434</v>
      </c>
      <c r="K14" s="651"/>
      <c r="L14" s="159">
        <f t="shared" si="1"/>
        <v>19.3</v>
      </c>
      <c r="M14" s="714">
        <v>-11.290225387078779</v>
      </c>
      <c r="N14" s="715"/>
      <c r="O14" s="156">
        <v>55965492</v>
      </c>
      <c r="P14" s="649">
        <v>52694157</v>
      </c>
      <c r="Q14" s="651"/>
      <c r="R14" s="170">
        <f t="shared" si="2"/>
        <v>22.5</v>
      </c>
    </row>
    <row r="15" spans="1:20" ht="23.25" customHeight="1" x14ac:dyDescent="0.15">
      <c r="B15" s="746" t="s">
        <v>130</v>
      </c>
      <c r="C15" s="747"/>
      <c r="D15" s="156">
        <v>413257</v>
      </c>
      <c r="E15" s="166">
        <f t="shared" si="0"/>
        <v>0.1</v>
      </c>
      <c r="F15" s="165">
        <v>-12.846971786728078</v>
      </c>
      <c r="G15" s="735" t="s">
        <v>131</v>
      </c>
      <c r="H15" s="736"/>
      <c r="I15" s="719"/>
      <c r="J15" s="649">
        <v>454551</v>
      </c>
      <c r="K15" s="651"/>
      <c r="L15" s="159">
        <f t="shared" si="1"/>
        <v>0.1</v>
      </c>
      <c r="M15" s="714">
        <v>-8.1837573172061902</v>
      </c>
      <c r="N15" s="715"/>
      <c r="O15" s="156">
        <v>453589</v>
      </c>
      <c r="P15" s="649">
        <v>453589</v>
      </c>
      <c r="Q15" s="651"/>
      <c r="R15" s="163">
        <f t="shared" si="2"/>
        <v>0.2</v>
      </c>
    </row>
    <row r="16" spans="1:20" ht="23.25" customHeight="1" x14ac:dyDescent="0.15">
      <c r="B16" s="696" t="s">
        <v>132</v>
      </c>
      <c r="C16" s="737"/>
      <c r="D16" s="156">
        <v>67211457</v>
      </c>
      <c r="E16" s="161">
        <f t="shared" si="0"/>
        <v>17.2</v>
      </c>
      <c r="F16" s="165">
        <v>0.90279243813243593</v>
      </c>
      <c r="G16" s="735" t="s">
        <v>133</v>
      </c>
      <c r="H16" s="736"/>
      <c r="I16" s="719"/>
      <c r="J16" s="649">
        <v>24351935</v>
      </c>
      <c r="K16" s="651"/>
      <c r="L16" s="159">
        <f t="shared" si="1"/>
        <v>6.6</v>
      </c>
      <c r="M16" s="714">
        <v>0.77889898096833088</v>
      </c>
      <c r="N16" s="715"/>
      <c r="O16" s="156">
        <v>19604753</v>
      </c>
      <c r="P16" s="649">
        <v>12235383</v>
      </c>
      <c r="Q16" s="651"/>
      <c r="R16" s="163">
        <f t="shared" si="2"/>
        <v>5.2</v>
      </c>
    </row>
    <row r="17" spans="1:21" ht="23.25" customHeight="1" x14ac:dyDescent="0.15">
      <c r="B17" s="738" t="s">
        <v>120</v>
      </c>
      <c r="C17" s="171" t="s">
        <v>134</v>
      </c>
      <c r="D17" s="156">
        <v>63357714</v>
      </c>
      <c r="E17" s="161">
        <f t="shared" si="0"/>
        <v>16.2</v>
      </c>
      <c r="F17" s="165">
        <v>-0.73022945963678054</v>
      </c>
      <c r="G17" s="735" t="s">
        <v>42</v>
      </c>
      <c r="H17" s="736"/>
      <c r="I17" s="719"/>
      <c r="J17" s="649">
        <v>1372071</v>
      </c>
      <c r="K17" s="651"/>
      <c r="L17" s="159">
        <f t="shared" si="1"/>
        <v>0.4</v>
      </c>
      <c r="M17" s="714">
        <v>-94.623656208912962</v>
      </c>
      <c r="N17" s="715"/>
      <c r="O17" s="156">
        <v>613408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3853743</v>
      </c>
      <c r="E18" s="161">
        <f t="shared" si="0"/>
        <v>1</v>
      </c>
      <c r="F18" s="165">
        <v>38.308823212739902</v>
      </c>
      <c r="G18" s="735" t="s">
        <v>136</v>
      </c>
      <c r="H18" s="736"/>
      <c r="I18" s="719"/>
      <c r="J18" s="649">
        <v>0</v>
      </c>
      <c r="K18" s="651"/>
      <c r="L18" s="159" t="str">
        <f t="shared" si="1"/>
        <v>－</v>
      </c>
      <c r="M18" s="714" t="s">
        <v>235</v>
      </c>
      <c r="N18" s="715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77282</v>
      </c>
      <c r="E19" s="161">
        <f t="shared" si="0"/>
        <v>0</v>
      </c>
      <c r="F19" s="165">
        <v>-6.1439623031053792</v>
      </c>
      <c r="G19" s="735" t="s">
        <v>138</v>
      </c>
      <c r="H19" s="736"/>
      <c r="I19" s="719"/>
      <c r="J19" s="649">
        <v>3280292</v>
      </c>
      <c r="K19" s="651"/>
      <c r="L19" s="159">
        <f t="shared" si="1"/>
        <v>0.9</v>
      </c>
      <c r="M19" s="714">
        <v>-6.2994044543240255</v>
      </c>
      <c r="N19" s="715"/>
      <c r="O19" s="156">
        <v>3280292</v>
      </c>
      <c r="P19" s="649">
        <v>3172</v>
      </c>
      <c r="Q19" s="651"/>
      <c r="R19" s="163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234182356</v>
      </c>
      <c r="E20" s="161">
        <f t="shared" si="0"/>
        <v>60</v>
      </c>
      <c r="F20" s="165">
        <v>2.2631942986078553</v>
      </c>
      <c r="G20" s="735" t="s">
        <v>141</v>
      </c>
      <c r="H20" s="736"/>
      <c r="I20" s="719"/>
      <c r="J20" s="649">
        <v>39309143</v>
      </c>
      <c r="K20" s="651"/>
      <c r="L20" s="159">
        <f t="shared" si="1"/>
        <v>10.6</v>
      </c>
      <c r="M20" s="714">
        <v>47.817393443841681</v>
      </c>
      <c r="N20" s="715"/>
      <c r="O20" s="156">
        <v>34603086</v>
      </c>
      <c r="P20" s="649">
        <v>19467580</v>
      </c>
      <c r="Q20" s="651"/>
      <c r="R20" s="163">
        <f>IF(P20=0,"－",ROUND(P20/$P$25*100,1))</f>
        <v>8.3000000000000007</v>
      </c>
    </row>
    <row r="21" spans="1:21" ht="23.25" customHeight="1" x14ac:dyDescent="0.15">
      <c r="B21" s="696" t="s">
        <v>142</v>
      </c>
      <c r="C21" s="697"/>
      <c r="D21" s="156">
        <v>2203345</v>
      </c>
      <c r="E21" s="166">
        <f t="shared" si="0"/>
        <v>0.6</v>
      </c>
      <c r="F21" s="165">
        <v>-0.86043983535420976</v>
      </c>
      <c r="G21" s="730" t="s">
        <v>143</v>
      </c>
      <c r="H21" s="731"/>
      <c r="I21" s="732"/>
      <c r="J21" s="649">
        <v>0</v>
      </c>
      <c r="K21" s="651"/>
      <c r="L21" s="159" t="str">
        <f t="shared" si="1"/>
        <v>－</v>
      </c>
      <c r="M21" s="714" t="s">
        <v>235</v>
      </c>
      <c r="N21" s="715"/>
      <c r="O21" s="156">
        <v>0</v>
      </c>
      <c r="P21" s="649">
        <v>0</v>
      </c>
      <c r="Q21" s="651"/>
      <c r="R21" s="163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5780987</v>
      </c>
      <c r="E22" s="161">
        <f t="shared" si="0"/>
        <v>1.5</v>
      </c>
      <c r="F22" s="158">
        <v>1.7351862870304329</v>
      </c>
      <c r="G22" s="733" t="s">
        <v>145</v>
      </c>
      <c r="H22" s="734"/>
      <c r="I22" s="726"/>
      <c r="J22" s="650">
        <f>J24+J27+J28</f>
        <v>46241479</v>
      </c>
      <c r="K22" s="651"/>
      <c r="L22" s="159">
        <f t="shared" si="1"/>
        <v>12.5</v>
      </c>
      <c r="M22" s="714">
        <v>45.500829680615759</v>
      </c>
      <c r="N22" s="715"/>
      <c r="O22" s="172">
        <f>O24+O27+O28</f>
        <v>22950812</v>
      </c>
      <c r="P22" s="173" t="s">
        <v>146</v>
      </c>
      <c r="Q22" s="174"/>
      <c r="R22" s="175"/>
    </row>
    <row r="23" spans="1:21" ht="23.25" customHeight="1" x14ac:dyDescent="0.15">
      <c r="B23" s="696" t="s">
        <v>147</v>
      </c>
      <c r="C23" s="697"/>
      <c r="D23" s="156">
        <v>1291789</v>
      </c>
      <c r="E23" s="161">
        <f t="shared" si="0"/>
        <v>0.3</v>
      </c>
      <c r="F23" s="158">
        <v>-2.5309130089668099</v>
      </c>
      <c r="G23" s="176"/>
      <c r="H23" s="725" t="s">
        <v>148</v>
      </c>
      <c r="I23" s="726"/>
      <c r="J23" s="649">
        <v>1007290</v>
      </c>
      <c r="K23" s="651"/>
      <c r="L23" s="159">
        <f t="shared" si="1"/>
        <v>0.3</v>
      </c>
      <c r="M23" s="714">
        <v>-5.6908148514332364</v>
      </c>
      <c r="N23" s="715"/>
      <c r="O23" s="156">
        <v>1007290</v>
      </c>
      <c r="P23" s="716">
        <v>188985234</v>
      </c>
      <c r="Q23" s="717"/>
      <c r="R23" s="178" t="s">
        <v>18</v>
      </c>
    </row>
    <row r="24" spans="1:21" ht="23.25" customHeight="1" x14ac:dyDescent="0.15">
      <c r="B24" s="696" t="s">
        <v>149</v>
      </c>
      <c r="C24" s="697"/>
      <c r="D24" s="156">
        <v>59485335</v>
      </c>
      <c r="E24" s="161">
        <f t="shared" si="0"/>
        <v>15.2</v>
      </c>
      <c r="F24" s="165">
        <v>-24.978505772454334</v>
      </c>
      <c r="G24" s="727" t="s">
        <v>150</v>
      </c>
      <c r="H24" s="725" t="s">
        <v>151</v>
      </c>
      <c r="I24" s="726"/>
      <c r="J24" s="649">
        <v>46241479</v>
      </c>
      <c r="K24" s="651"/>
      <c r="L24" s="159">
        <f t="shared" si="1"/>
        <v>12.5</v>
      </c>
      <c r="M24" s="714">
        <v>45.500829680615759</v>
      </c>
      <c r="N24" s="715"/>
      <c r="O24" s="156">
        <v>22950812</v>
      </c>
      <c r="P24" s="179" t="s">
        <v>152</v>
      </c>
      <c r="Q24" s="177"/>
      <c r="R24" s="178"/>
    </row>
    <row r="25" spans="1:21" ht="23.25" customHeight="1" x14ac:dyDescent="0.15">
      <c r="B25" s="696" t="s">
        <v>153</v>
      </c>
      <c r="C25" s="697"/>
      <c r="D25" s="156">
        <v>44154423</v>
      </c>
      <c r="E25" s="161">
        <f t="shared" si="0"/>
        <v>11.3</v>
      </c>
      <c r="F25" s="165">
        <v>15.308562747402188</v>
      </c>
      <c r="G25" s="727"/>
      <c r="H25" s="723" t="s">
        <v>120</v>
      </c>
      <c r="I25" s="144" t="s">
        <v>154</v>
      </c>
      <c r="J25" s="649">
        <v>11990319</v>
      </c>
      <c r="K25" s="651"/>
      <c r="L25" s="159">
        <f t="shared" si="1"/>
        <v>3.2</v>
      </c>
      <c r="M25" s="714">
        <v>18.427804567912489</v>
      </c>
      <c r="N25" s="715"/>
      <c r="O25" s="156">
        <v>4541322</v>
      </c>
      <c r="P25" s="716">
        <v>233977092</v>
      </c>
      <c r="Q25" s="717"/>
      <c r="R25" s="178" t="s">
        <v>18</v>
      </c>
    </row>
    <row r="26" spans="1:21" ht="23.25" customHeight="1" x14ac:dyDescent="0.15">
      <c r="B26" s="696" t="s">
        <v>155</v>
      </c>
      <c r="C26" s="697"/>
      <c r="D26" s="156">
        <v>1654301</v>
      </c>
      <c r="E26" s="161">
        <f t="shared" si="0"/>
        <v>0.4</v>
      </c>
      <c r="F26" s="165">
        <v>-30.345397022154891</v>
      </c>
      <c r="G26" s="727"/>
      <c r="H26" s="724"/>
      <c r="I26" s="144" t="s">
        <v>156</v>
      </c>
      <c r="J26" s="649">
        <v>34251160</v>
      </c>
      <c r="K26" s="651"/>
      <c r="L26" s="159">
        <f t="shared" si="1"/>
        <v>9.1999999999999993</v>
      </c>
      <c r="M26" s="714">
        <v>58.157781447940174</v>
      </c>
      <c r="N26" s="715"/>
      <c r="O26" s="156">
        <v>18409490</v>
      </c>
      <c r="R26" s="180"/>
    </row>
    <row r="27" spans="1:21" ht="23.25" customHeight="1" x14ac:dyDescent="0.15">
      <c r="B27" s="696" t="s">
        <v>157</v>
      </c>
      <c r="C27" s="697"/>
      <c r="D27" s="156">
        <v>345356</v>
      </c>
      <c r="E27" s="161">
        <f t="shared" si="0"/>
        <v>0.1</v>
      </c>
      <c r="F27" s="165">
        <v>15.485139509376422</v>
      </c>
      <c r="G27" s="728"/>
      <c r="H27" s="712" t="s">
        <v>158</v>
      </c>
      <c r="I27" s="713"/>
      <c r="J27" s="649">
        <v>0</v>
      </c>
      <c r="K27" s="651"/>
      <c r="L27" s="159" t="str">
        <f t="shared" si="1"/>
        <v>－</v>
      </c>
      <c r="M27" s="714" t="s">
        <v>235</v>
      </c>
      <c r="N27" s="715"/>
      <c r="O27" s="156">
        <v>0</v>
      </c>
      <c r="P27" s="716"/>
      <c r="Q27" s="717"/>
      <c r="R27" s="178"/>
      <c r="U27" s="1"/>
    </row>
    <row r="28" spans="1:21" ht="23.25" customHeight="1" x14ac:dyDescent="0.15">
      <c r="B28" s="696" t="s">
        <v>159</v>
      </c>
      <c r="C28" s="697"/>
      <c r="D28" s="156">
        <v>7773934</v>
      </c>
      <c r="E28" s="167">
        <f t="shared" si="0"/>
        <v>2</v>
      </c>
      <c r="F28" s="165">
        <v>1419.3910657326912</v>
      </c>
      <c r="G28" s="729"/>
      <c r="H28" s="718" t="s">
        <v>160</v>
      </c>
      <c r="I28" s="719"/>
      <c r="J28" s="649">
        <v>0</v>
      </c>
      <c r="K28" s="651"/>
      <c r="L28" s="159" t="str">
        <f t="shared" si="1"/>
        <v>－</v>
      </c>
      <c r="M28" s="714" t="s">
        <v>235</v>
      </c>
      <c r="N28" s="715"/>
      <c r="O28" s="156">
        <v>0</v>
      </c>
      <c r="P28" s="720"/>
      <c r="Q28" s="721"/>
      <c r="R28" s="722"/>
      <c r="U28" s="44"/>
    </row>
    <row r="29" spans="1:21" ht="23.25" customHeight="1" x14ac:dyDescent="0.15">
      <c r="B29" s="696" t="s">
        <v>161</v>
      </c>
      <c r="C29" s="697"/>
      <c r="D29" s="156">
        <v>20107274</v>
      </c>
      <c r="E29" s="161">
        <f t="shared" si="0"/>
        <v>5.0999999999999996</v>
      </c>
      <c r="F29" s="165">
        <v>1.1282178384888641</v>
      </c>
      <c r="G29" s="698" t="s">
        <v>162</v>
      </c>
      <c r="H29" s="659"/>
      <c r="I29" s="618"/>
      <c r="J29" s="649">
        <f>SUM(J13:K22)</f>
        <v>370376911</v>
      </c>
      <c r="K29" s="651"/>
      <c r="L29" s="181">
        <f t="shared" si="1"/>
        <v>100</v>
      </c>
      <c r="M29" s="699">
        <v>-1.243689824304425</v>
      </c>
      <c r="N29" s="700"/>
      <c r="O29" s="182">
        <f>SUM(O13:O22)</f>
        <v>252600556</v>
      </c>
      <c r="P29" s="720"/>
      <c r="Q29" s="721"/>
      <c r="R29" s="722"/>
      <c r="U29" s="1"/>
    </row>
    <row r="30" spans="1:21" ht="23.25" customHeight="1" x14ac:dyDescent="0.15">
      <c r="B30" s="696" t="s">
        <v>163</v>
      </c>
      <c r="C30" s="697"/>
      <c r="D30" s="156">
        <v>10289553</v>
      </c>
      <c r="E30" s="161">
        <f t="shared" si="0"/>
        <v>2.6</v>
      </c>
      <c r="F30" s="158">
        <v>-22.789268427678092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3330000</v>
      </c>
      <c r="E31" s="161">
        <f t="shared" si="0"/>
        <v>0.9</v>
      </c>
      <c r="F31" s="158">
        <v>13.26530612244898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156416297</v>
      </c>
      <c r="E32" s="167">
        <f t="shared" si="0"/>
        <v>40</v>
      </c>
      <c r="F32" s="158">
        <v>-5.857751583119251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390598653</v>
      </c>
      <c r="E33" s="185">
        <f t="shared" si="0"/>
        <v>100</v>
      </c>
      <c r="F33" s="186">
        <v>-1.1514358771442743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>
        <v>0</v>
      </c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131474980</v>
      </c>
      <c r="O37" s="651"/>
      <c r="P37" s="169">
        <f t="shared" ref="P37:P43" si="3">IF(N37=0,"－",ROUND(N37/$N$43*100,1))</f>
        <v>96.3</v>
      </c>
      <c r="Q37" s="680">
        <v>2.3746387998717573</v>
      </c>
      <c r="R37" s="681" t="e">
        <v>#REF!</v>
      </c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924711</v>
      </c>
      <c r="E38" s="157">
        <f t="shared" ref="E38:E51" si="4">IF(D38=0,"－",ROUND(D38/$D$51*100,1))</f>
        <v>0.2</v>
      </c>
      <c r="F38" s="210">
        <v>1.8</v>
      </c>
      <c r="G38" s="685">
        <v>924372</v>
      </c>
      <c r="H38" s="686"/>
      <c r="I38" s="687"/>
      <c r="J38" s="211">
        <f t="shared" ref="J38:J51" si="5">IF(G38=0,"－",ROUND(G38/$G$51*100,1))</f>
        <v>0.4</v>
      </c>
      <c r="K38" s="669" t="s">
        <v>173</v>
      </c>
      <c r="L38" s="670"/>
      <c r="M38" s="655"/>
      <c r="N38" s="649">
        <v>369053</v>
      </c>
      <c r="O38" s="651"/>
      <c r="P38" s="169">
        <f t="shared" si="3"/>
        <v>0.3</v>
      </c>
      <c r="Q38" s="680">
        <v>1.4737704602508159</v>
      </c>
      <c r="R38" s="681" t="e">
        <v>#REF!</v>
      </c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48006482</v>
      </c>
      <c r="E39" s="157">
        <f t="shared" si="4"/>
        <v>13</v>
      </c>
      <c r="F39" s="210">
        <v>21.708216974016167</v>
      </c>
      <c r="G39" s="649">
        <v>32232505</v>
      </c>
      <c r="H39" s="650"/>
      <c r="I39" s="651"/>
      <c r="J39" s="212">
        <f t="shared" si="5"/>
        <v>12.8</v>
      </c>
      <c r="K39" s="669" t="s">
        <v>175</v>
      </c>
      <c r="L39" s="670"/>
      <c r="M39" s="655"/>
      <c r="N39" s="649">
        <v>4677586</v>
      </c>
      <c r="O39" s="651"/>
      <c r="P39" s="169">
        <f t="shared" si="3"/>
        <v>3.4</v>
      </c>
      <c r="Q39" s="680">
        <v>1.2731933540891751</v>
      </c>
      <c r="R39" s="681" t="e">
        <v>#REF!</v>
      </c>
    </row>
    <row r="40" spans="1:20" ht="20.100000000000001" customHeight="1" x14ac:dyDescent="0.15">
      <c r="A40" s="180"/>
      <c r="B40" s="654" t="s">
        <v>176</v>
      </c>
      <c r="C40" s="655"/>
      <c r="D40" s="168">
        <v>188758007</v>
      </c>
      <c r="E40" s="157">
        <f t="shared" si="4"/>
        <v>51</v>
      </c>
      <c r="F40" s="210">
        <v>6.2473624683420912</v>
      </c>
      <c r="G40" s="649">
        <v>112619790</v>
      </c>
      <c r="H40" s="650"/>
      <c r="I40" s="651"/>
      <c r="J40" s="212">
        <f t="shared" si="5"/>
        <v>44.6</v>
      </c>
      <c r="K40" s="669" t="s">
        <v>177</v>
      </c>
      <c r="L40" s="670"/>
      <c r="M40" s="655"/>
      <c r="N40" s="649">
        <v>0</v>
      </c>
      <c r="O40" s="651"/>
      <c r="P40" s="169" t="str">
        <f t="shared" si="3"/>
        <v>－</v>
      </c>
      <c r="Q40" s="680" t="s">
        <v>235</v>
      </c>
      <c r="R40" s="681" t="e">
        <v>#REF!</v>
      </c>
    </row>
    <row r="41" spans="1:20" ht="20.100000000000001" customHeight="1" x14ac:dyDescent="0.15">
      <c r="A41" s="180"/>
      <c r="B41" s="654" t="s">
        <v>179</v>
      </c>
      <c r="C41" s="655"/>
      <c r="D41" s="209">
        <v>32332457</v>
      </c>
      <c r="E41" s="157">
        <f t="shared" si="4"/>
        <v>8.6999999999999993</v>
      </c>
      <c r="F41" s="210">
        <v>-29.119481158077303</v>
      </c>
      <c r="G41" s="649">
        <v>24572165</v>
      </c>
      <c r="H41" s="650"/>
      <c r="I41" s="651"/>
      <c r="J41" s="212">
        <f t="shared" si="5"/>
        <v>9.6999999999999993</v>
      </c>
      <c r="K41" s="669" t="s">
        <v>180</v>
      </c>
      <c r="L41" s="670"/>
      <c r="M41" s="655"/>
      <c r="N41" s="649">
        <v>8974</v>
      </c>
      <c r="O41" s="651"/>
      <c r="P41" s="169">
        <f t="shared" si="3"/>
        <v>0</v>
      </c>
      <c r="Q41" s="680">
        <v>10.558087963533325</v>
      </c>
      <c r="R41" s="681" t="e">
        <v>#REF!</v>
      </c>
    </row>
    <row r="42" spans="1:20" ht="20.100000000000001" customHeight="1" x14ac:dyDescent="0.15">
      <c r="A42" s="180"/>
      <c r="B42" s="654" t="s">
        <v>181</v>
      </c>
      <c r="C42" s="655"/>
      <c r="D42" s="168">
        <v>260606</v>
      </c>
      <c r="E42" s="157">
        <f t="shared" si="4"/>
        <v>0.1</v>
      </c>
      <c r="F42" s="210">
        <v>-0.22244598697484944</v>
      </c>
      <c r="G42" s="649">
        <v>205921</v>
      </c>
      <c r="H42" s="650"/>
      <c r="I42" s="651"/>
      <c r="J42" s="212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167" t="str">
        <f t="shared" si="3"/>
        <v>－</v>
      </c>
      <c r="Q42" s="680" t="s">
        <v>235</v>
      </c>
      <c r="R42" s="681" t="e">
        <v>#REF!</v>
      </c>
    </row>
    <row r="43" spans="1:20" ht="20.100000000000001" customHeight="1" x14ac:dyDescent="0.15">
      <c r="A43" s="180"/>
      <c r="B43" s="654" t="s">
        <v>183</v>
      </c>
      <c r="C43" s="655"/>
      <c r="D43" s="168">
        <v>279379</v>
      </c>
      <c r="E43" s="157">
        <f t="shared" si="4"/>
        <v>0.1</v>
      </c>
      <c r="F43" s="210">
        <v>-88.743196656711802</v>
      </c>
      <c r="G43" s="649">
        <v>223606</v>
      </c>
      <c r="H43" s="650"/>
      <c r="I43" s="651"/>
      <c r="J43" s="212">
        <f t="shared" si="5"/>
        <v>0.1</v>
      </c>
      <c r="K43" s="669" t="s">
        <v>75</v>
      </c>
      <c r="L43" s="670"/>
      <c r="M43" s="655"/>
      <c r="N43" s="649">
        <v>136530593</v>
      </c>
      <c r="O43" s="651"/>
      <c r="P43" s="167">
        <f t="shared" si="3"/>
        <v>100</v>
      </c>
      <c r="Q43" s="680">
        <v>2.334549519917906</v>
      </c>
      <c r="R43" s="681" t="e">
        <v>#REF!</v>
      </c>
    </row>
    <row r="44" spans="1:20" ht="20.100000000000001" customHeight="1" x14ac:dyDescent="0.15">
      <c r="A44" s="180"/>
      <c r="B44" s="654" t="s">
        <v>184</v>
      </c>
      <c r="C44" s="655"/>
      <c r="D44" s="209">
        <v>3393967</v>
      </c>
      <c r="E44" s="157">
        <f t="shared" si="4"/>
        <v>0.9</v>
      </c>
      <c r="F44" s="210">
        <v>-11.954144110209372</v>
      </c>
      <c r="G44" s="649">
        <v>3148251</v>
      </c>
      <c r="H44" s="650"/>
      <c r="I44" s="651"/>
      <c r="J44" s="212">
        <f t="shared" si="5"/>
        <v>1.2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41551835</v>
      </c>
      <c r="E45" s="157">
        <f t="shared" si="4"/>
        <v>11.2</v>
      </c>
      <c r="F45" s="210">
        <v>15.185256561264012</v>
      </c>
      <c r="G45" s="649">
        <v>31515094</v>
      </c>
      <c r="H45" s="650"/>
      <c r="I45" s="651"/>
      <c r="J45" s="212">
        <f t="shared" si="5"/>
        <v>12.5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929793</v>
      </c>
      <c r="E46" s="157">
        <f t="shared" si="4"/>
        <v>0.3</v>
      </c>
      <c r="F46" s="210">
        <v>7.4263128280553703</v>
      </c>
      <c r="G46" s="649">
        <v>912400</v>
      </c>
      <c r="H46" s="650"/>
      <c r="I46" s="651"/>
      <c r="J46" s="212">
        <f t="shared" si="5"/>
        <v>0.4</v>
      </c>
      <c r="K46" s="675">
        <v>99.2</v>
      </c>
      <c r="L46" s="676"/>
      <c r="M46" s="677"/>
      <c r="N46" s="678">
        <v>33.299999999999997</v>
      </c>
      <c r="O46" s="677"/>
      <c r="P46" s="678">
        <v>98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44180346</v>
      </c>
      <c r="E47" s="157">
        <f t="shared" si="4"/>
        <v>11.9</v>
      </c>
      <c r="F47" s="210">
        <v>-21.728503853308531</v>
      </c>
      <c r="G47" s="649">
        <v>36488114</v>
      </c>
      <c r="H47" s="650"/>
      <c r="I47" s="651"/>
      <c r="J47" s="212">
        <f t="shared" si="5"/>
        <v>14.4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157" t="str">
        <f t="shared" si="4"/>
        <v>－</v>
      </c>
      <c r="F48" s="210" t="s">
        <v>220</v>
      </c>
      <c r="G48" s="649">
        <v>0</v>
      </c>
      <c r="H48" s="650"/>
      <c r="I48" s="651"/>
      <c r="J48" s="212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9759328</v>
      </c>
      <c r="E49" s="157">
        <f t="shared" si="4"/>
        <v>2.6</v>
      </c>
      <c r="F49" s="210">
        <v>-14.634544652837386</v>
      </c>
      <c r="G49" s="649">
        <v>9758338</v>
      </c>
      <c r="H49" s="650"/>
      <c r="I49" s="651"/>
      <c r="J49" s="212">
        <f t="shared" si="5"/>
        <v>3.9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157" t="str">
        <f t="shared" si="4"/>
        <v>－</v>
      </c>
      <c r="F50" s="210" t="s">
        <v>220</v>
      </c>
      <c r="G50" s="649">
        <v>0</v>
      </c>
      <c r="H50" s="650"/>
      <c r="I50" s="651"/>
      <c r="J50" s="212" t="str">
        <f t="shared" si="5"/>
        <v>－</v>
      </c>
      <c r="K50" s="630" t="s">
        <v>198</v>
      </c>
      <c r="L50" s="618"/>
      <c r="M50" s="216" t="s">
        <v>199</v>
      </c>
      <c r="N50" s="619">
        <v>85170401</v>
      </c>
      <c r="O50" s="623"/>
      <c r="P50" s="217">
        <v>1.8525342494126518</v>
      </c>
      <c r="Q50" s="619">
        <v>9970509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370376911</v>
      </c>
      <c r="E51" s="637">
        <f t="shared" si="4"/>
        <v>100</v>
      </c>
      <c r="F51" s="639">
        <v>-1.2</v>
      </c>
      <c r="G51" s="641">
        <f>SUM(G38:I50)</f>
        <v>252600556</v>
      </c>
      <c r="H51" s="642"/>
      <c r="I51" s="643"/>
      <c r="J51" s="647">
        <f t="shared" si="5"/>
        <v>100</v>
      </c>
      <c r="K51" s="626" t="s">
        <v>200</v>
      </c>
      <c r="L51" s="625"/>
      <c r="M51" s="218" t="s">
        <v>201</v>
      </c>
      <c r="N51" s="627">
        <v>84550217</v>
      </c>
      <c r="O51" s="628"/>
      <c r="P51" s="219">
        <v>1.8943257443204686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638"/>
      <c r="F52" s="640"/>
      <c r="G52" s="644"/>
      <c r="H52" s="645"/>
      <c r="I52" s="646"/>
      <c r="J52" s="648"/>
      <c r="K52" s="630" t="s">
        <v>202</v>
      </c>
      <c r="L52" s="618"/>
      <c r="M52" s="216" t="s">
        <v>199</v>
      </c>
      <c r="N52" s="619">
        <v>17675719</v>
      </c>
      <c r="O52" s="623"/>
      <c r="P52" s="217">
        <v>3.3103195943503305</v>
      </c>
      <c r="Q52" s="619">
        <v>1892414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16960754</v>
      </c>
      <c r="O53" s="615"/>
      <c r="P53" s="222">
        <v>3.9964117927669296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75798412</v>
      </c>
      <c r="O54" s="623"/>
      <c r="P54" s="217">
        <v>4.1034426438719018</v>
      </c>
      <c r="Q54" s="619">
        <v>10570329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72708459</v>
      </c>
      <c r="O55" s="615"/>
      <c r="P55" s="219">
        <v>4.9060223537237713</v>
      </c>
      <c r="Q55" s="614">
        <v>0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235</v>
      </c>
      <c r="O56" s="623"/>
      <c r="P56" s="217" t="s">
        <v>235</v>
      </c>
      <c r="Q56" s="619" t="s">
        <v>235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235</v>
      </c>
      <c r="O57" s="615"/>
      <c r="P57" s="222" t="s">
        <v>235</v>
      </c>
      <c r="Q57" s="614" t="s">
        <v>235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1629543</v>
      </c>
      <c r="O58" s="623"/>
      <c r="P58" s="217">
        <v>406.89098476412073</v>
      </c>
      <c r="Q58" s="619">
        <v>1629543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1629543</v>
      </c>
      <c r="O59" s="615"/>
      <c r="P59" s="219">
        <v>406.89098476412073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235</v>
      </c>
      <c r="O60" s="620"/>
      <c r="P60" s="223" t="s">
        <v>235</v>
      </c>
      <c r="Q60" s="621" t="s">
        <v>235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235</v>
      </c>
      <c r="O61" s="609"/>
      <c r="P61" s="225" t="s">
        <v>235</v>
      </c>
      <c r="Q61" s="610" t="s">
        <v>235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25" priority="2" stopIfTrue="1">
      <formula>"IF(AND(D6=0,F6=0,【参考】24右!F6=0））"</formula>
    </cfRule>
  </conditionalFormatting>
  <conditionalFormatting sqref="M6:N29">
    <cfRule type="expression" dxfId="24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440A-FE93-4142-B38C-3AAE3C3734E0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2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2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2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2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248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243883</v>
      </c>
      <c r="F5" s="388"/>
      <c r="G5" s="388"/>
      <c r="H5" s="388"/>
      <c r="I5" s="14" t="s">
        <v>7</v>
      </c>
      <c r="J5" s="599">
        <v>15.11</v>
      </c>
      <c r="K5" s="600"/>
      <c r="L5" s="600"/>
      <c r="M5" s="600"/>
      <c r="N5" s="15" t="s">
        <v>8</v>
      </c>
      <c r="O5" s="601">
        <v>16140.5</v>
      </c>
      <c r="P5" s="596"/>
      <c r="Q5" s="596"/>
      <c r="R5" s="596"/>
      <c r="S5" s="596"/>
      <c r="T5" s="596"/>
      <c r="U5" s="14" t="s">
        <v>7</v>
      </c>
      <c r="V5" s="601">
        <v>243883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231499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224533</v>
      </c>
      <c r="F6" s="368"/>
      <c r="G6" s="368"/>
      <c r="H6" s="368"/>
      <c r="I6" s="19" t="s">
        <v>7</v>
      </c>
      <c r="J6" s="590">
        <v>15.11</v>
      </c>
      <c r="K6" s="591"/>
      <c r="L6" s="591"/>
      <c r="M6" s="591"/>
      <c r="N6" s="20" t="s">
        <v>8</v>
      </c>
      <c r="O6" s="592">
        <v>14860</v>
      </c>
      <c r="P6" s="593"/>
      <c r="Q6" s="593"/>
      <c r="R6" s="593"/>
      <c r="S6" s="593"/>
      <c r="T6" s="593"/>
      <c r="U6" s="19" t="s">
        <v>7</v>
      </c>
      <c r="V6" s="592">
        <v>224533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230115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136443152</v>
      </c>
      <c r="H10" s="396"/>
      <c r="I10" s="396"/>
      <c r="J10" s="396"/>
      <c r="K10" s="396"/>
      <c r="L10" s="46"/>
      <c r="M10" s="47"/>
      <c r="N10" s="395">
        <v>134925585</v>
      </c>
      <c r="O10" s="396"/>
      <c r="P10" s="396"/>
      <c r="Q10" s="396"/>
      <c r="R10" s="48"/>
      <c r="S10" s="772">
        <f>IF(N10=0,IF(G10&gt;0,"皆増","－"),IF(G10=0,"皆減",ROUND((G10-N10)/N10*100,1)))</f>
        <v>1.1000000000000001</v>
      </c>
      <c r="T10" s="773"/>
      <c r="U10" s="581" t="s">
        <v>23</v>
      </c>
      <c r="V10" s="429"/>
      <c r="W10" s="429"/>
      <c r="X10" s="429"/>
      <c r="Y10" s="400"/>
      <c r="Z10" s="395">
        <v>61175433</v>
      </c>
      <c r="AA10" s="396"/>
      <c r="AB10" s="396"/>
      <c r="AC10" s="396"/>
      <c r="AD10" s="49"/>
      <c r="AE10" s="50"/>
      <c r="AF10" s="395">
        <v>56917879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123314305</v>
      </c>
      <c r="H12" s="351"/>
      <c r="I12" s="351"/>
      <c r="J12" s="351"/>
      <c r="K12" s="351"/>
      <c r="L12" s="46"/>
      <c r="M12" s="47"/>
      <c r="N12" s="350">
        <v>121400300</v>
      </c>
      <c r="O12" s="351"/>
      <c r="P12" s="351"/>
      <c r="Q12" s="351"/>
      <c r="R12" s="48"/>
      <c r="S12" s="772">
        <f>IF(N12=0,IF(G12&gt;0,"皆増","－"),IF(G12=0,"皆減",ROUND((G12-N12)/N12*100,1)))</f>
        <v>1.6</v>
      </c>
      <c r="T12" s="773"/>
      <c r="U12" s="574" t="s">
        <v>26</v>
      </c>
      <c r="V12" s="380"/>
      <c r="W12" s="380"/>
      <c r="X12" s="380"/>
      <c r="Y12" s="381"/>
      <c r="Z12" s="395">
        <v>59200600</v>
      </c>
      <c r="AA12" s="396"/>
      <c r="AB12" s="396"/>
      <c r="AC12" s="396"/>
      <c r="AD12" s="62"/>
      <c r="AE12" s="63" t="s">
        <v>19</v>
      </c>
      <c r="AF12" s="395">
        <v>54950909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13128847</v>
      </c>
      <c r="H14" s="351"/>
      <c r="I14" s="351"/>
      <c r="J14" s="351"/>
      <c r="K14" s="351"/>
      <c r="L14" s="46"/>
      <c r="M14" s="47"/>
      <c r="N14" s="350">
        <v>13525285</v>
      </c>
      <c r="O14" s="351"/>
      <c r="P14" s="351"/>
      <c r="Q14" s="351"/>
      <c r="R14" s="68"/>
      <c r="S14" s="772">
        <f>IF(N14=0,IF(G14&gt;0,"皆増","－"),IF(G14=0,"皆減",ROUND((G14-N14)/N14*100,1)))</f>
        <v>-2.9</v>
      </c>
      <c r="T14" s="773"/>
      <c r="U14" s="574" t="s">
        <v>29</v>
      </c>
      <c r="V14" s="380"/>
      <c r="W14" s="380"/>
      <c r="X14" s="380"/>
      <c r="Y14" s="381"/>
      <c r="Z14" s="350">
        <v>74214956</v>
      </c>
      <c r="AA14" s="351"/>
      <c r="AB14" s="351"/>
      <c r="AC14" s="351"/>
      <c r="AD14" s="69"/>
      <c r="AE14" s="63" t="s">
        <v>19</v>
      </c>
      <c r="AF14" s="350">
        <v>68581248</v>
      </c>
      <c r="AG14" s="351"/>
      <c r="AH14" s="351"/>
      <c r="AI14" s="351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1034894</v>
      </c>
      <c r="H16" s="396"/>
      <c r="I16" s="396"/>
      <c r="J16" s="396"/>
      <c r="K16" s="396"/>
      <c r="L16" s="46"/>
      <c r="M16" s="47"/>
      <c r="N16" s="395">
        <v>712967</v>
      </c>
      <c r="O16" s="396"/>
      <c r="P16" s="396"/>
      <c r="Q16" s="396"/>
      <c r="R16" s="48"/>
      <c r="S16" s="772">
        <f>IF(N16=0,IF(G16&gt;0,"皆増","－"),IF(G16=0,"皆減",ROUND((G16-N16)/N16*100,1)))</f>
        <v>45.2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12093953</v>
      </c>
      <c r="H18" s="351"/>
      <c r="I18" s="351"/>
      <c r="J18" s="351"/>
      <c r="K18" s="351"/>
      <c r="L18" s="46"/>
      <c r="M18" s="47"/>
      <c r="N18" s="350">
        <v>12812318</v>
      </c>
      <c r="O18" s="351"/>
      <c r="P18" s="351"/>
      <c r="Q18" s="351"/>
      <c r="R18" s="68"/>
      <c r="S18" s="772">
        <f>IF(N18=0,IF(G18&gt;0,"皆増","－"),IF(G18=0,"皆減",ROUND((G18-N18)/N18*100,1)))</f>
        <v>-5.6</v>
      </c>
      <c r="T18" s="773"/>
      <c r="U18" s="574" t="s">
        <v>38</v>
      </c>
      <c r="V18" s="380"/>
      <c r="W18" s="380"/>
      <c r="X18" s="380"/>
      <c r="Y18" s="381"/>
      <c r="Z18" s="559">
        <v>0.96</v>
      </c>
      <c r="AA18" s="560"/>
      <c r="AB18" s="560"/>
      <c r="AC18" s="560"/>
      <c r="AD18" s="74"/>
      <c r="AE18" s="75"/>
      <c r="AF18" s="61"/>
      <c r="AG18" s="560">
        <v>0.97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-718365</v>
      </c>
      <c r="H20" s="396"/>
      <c r="I20" s="396"/>
      <c r="J20" s="396"/>
      <c r="K20" s="396"/>
      <c r="L20" s="46"/>
      <c r="M20" s="47"/>
      <c r="N20" s="395">
        <v>-2882237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16.3</v>
      </c>
      <c r="AA20" s="554"/>
      <c r="AB20" s="554"/>
      <c r="AC20" s="554"/>
      <c r="AD20" s="45"/>
      <c r="AE20" s="80" t="s">
        <v>20</v>
      </c>
      <c r="AF20" s="34"/>
      <c r="AG20" s="557">
        <v>18.7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7056528</v>
      </c>
      <c r="H22" s="396"/>
      <c r="I22" s="396"/>
      <c r="J22" s="396"/>
      <c r="K22" s="396"/>
      <c r="L22" s="46"/>
      <c r="M22" s="47"/>
      <c r="N22" s="395">
        <v>9036006</v>
      </c>
      <c r="O22" s="396"/>
      <c r="P22" s="396"/>
      <c r="Q22" s="396"/>
      <c r="R22" s="48"/>
      <c r="S22" s="772">
        <f>IF(N22=0,IF(G22&gt;0,"皆増","－"),IF(G22=0,"皆減",ROUND((G22-N22)/N22*100,1)))</f>
        <v>-21.9</v>
      </c>
      <c r="T22" s="773"/>
      <c r="U22" s="547" t="s">
        <v>44</v>
      </c>
      <c r="V22" s="548"/>
      <c r="W22" s="548"/>
      <c r="X22" s="548"/>
      <c r="Y22" s="549"/>
      <c r="Z22" s="553">
        <v>65.599999999999994</v>
      </c>
      <c r="AA22" s="554"/>
      <c r="AB22" s="554"/>
      <c r="AC22" s="554"/>
      <c r="AD22" s="45"/>
      <c r="AE22" s="80" t="s">
        <v>20</v>
      </c>
      <c r="AF22" s="34"/>
      <c r="AG22" s="557">
        <v>70.5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3460891</v>
      </c>
      <c r="AA24" s="526"/>
      <c r="AB24" s="526"/>
      <c r="AC24" s="526"/>
      <c r="AD24" s="69"/>
      <c r="AE24" s="63" t="s">
        <v>19</v>
      </c>
      <c r="AF24" s="525">
        <v>4050346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0</v>
      </c>
      <c r="H26" s="396"/>
      <c r="I26" s="396"/>
      <c r="J26" s="396"/>
      <c r="K26" s="396"/>
      <c r="L26" s="46"/>
      <c r="M26" s="47"/>
      <c r="N26" s="395">
        <v>0</v>
      </c>
      <c r="O26" s="396"/>
      <c r="P26" s="396"/>
      <c r="Q26" s="396"/>
      <c r="R26" s="48"/>
      <c r="S26" s="772" t="str">
        <f>IF(N26=0,IF(G26&gt;0,"皆増","－"),IF(G26=0,"皆減",ROUND((G26-N26)/N26*100,1)))</f>
        <v>－</v>
      </c>
      <c r="T26" s="773"/>
      <c r="U26" s="547" t="s">
        <v>50</v>
      </c>
      <c r="V26" s="548"/>
      <c r="W26" s="548"/>
      <c r="X26" s="548"/>
      <c r="Y26" s="549"/>
      <c r="Z26" s="525">
        <v>29311450</v>
      </c>
      <c r="AA26" s="526"/>
      <c r="AB26" s="526"/>
      <c r="AC26" s="526"/>
      <c r="AD26" s="69"/>
      <c r="AE26" s="63" t="s">
        <v>19</v>
      </c>
      <c r="AF26" s="525">
        <v>16836845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6338163</v>
      </c>
      <c r="H28" s="351"/>
      <c r="I28" s="351"/>
      <c r="J28" s="351"/>
      <c r="K28" s="351"/>
      <c r="L28" s="46"/>
      <c r="M28" s="47"/>
      <c r="N28" s="350">
        <v>6153769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60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-3.4</v>
      </c>
      <c r="AB34" s="481"/>
      <c r="AC34" s="481"/>
      <c r="AD34" s="497" t="s">
        <v>63</v>
      </c>
      <c r="AE34" s="498"/>
      <c r="AF34" s="45"/>
      <c r="AG34" s="102"/>
      <c r="AH34" s="481">
        <v>-3.8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60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60</v>
      </c>
      <c r="AB36" s="496"/>
      <c r="AC36" s="496"/>
      <c r="AD36" s="497" t="s">
        <v>63</v>
      </c>
      <c r="AE36" s="498"/>
      <c r="AF36" s="61"/>
      <c r="AG36" s="102"/>
      <c r="AH36" s="481" t="s">
        <v>60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53663292</v>
      </c>
      <c r="Y43" s="396"/>
      <c r="Z43" s="397"/>
      <c r="AA43" s="395">
        <v>0</v>
      </c>
      <c r="AB43" s="396"/>
      <c r="AC43" s="397"/>
      <c r="AD43" s="413">
        <v>84962301</v>
      </c>
      <c r="AE43" s="414"/>
      <c r="AF43" s="414"/>
      <c r="AG43" s="415"/>
      <c r="AH43" s="395">
        <v>138625593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1953</v>
      </c>
      <c r="F44" s="376"/>
      <c r="G44" s="377"/>
      <c r="H44" s="375">
        <v>288462</v>
      </c>
      <c r="I44" s="376"/>
      <c r="J44" s="376"/>
      <c r="K44" s="377"/>
      <c r="L44" s="375">
        <v>136</v>
      </c>
      <c r="M44" s="376"/>
      <c r="N44" s="377"/>
      <c r="O44" s="375">
        <v>1922</v>
      </c>
      <c r="P44" s="376"/>
      <c r="Q44" s="375">
        <v>287771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252</v>
      </c>
      <c r="F45" s="388"/>
      <c r="G45" s="389"/>
      <c r="H45" s="387">
        <v>288034</v>
      </c>
      <c r="I45" s="388"/>
      <c r="J45" s="388"/>
      <c r="K45" s="389"/>
      <c r="L45" s="387">
        <v>3</v>
      </c>
      <c r="M45" s="388"/>
      <c r="N45" s="389"/>
      <c r="O45" s="387">
        <v>264</v>
      </c>
      <c r="P45" s="388"/>
      <c r="Q45" s="387">
        <v>289550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7056528</v>
      </c>
      <c r="Y45" s="396"/>
      <c r="Z45" s="397"/>
      <c r="AA45" s="350">
        <v>0</v>
      </c>
      <c r="AB45" s="351"/>
      <c r="AC45" s="352"/>
      <c r="AD45" s="395">
        <v>7702427</v>
      </c>
      <c r="AE45" s="396"/>
      <c r="AF45" s="396"/>
      <c r="AG45" s="397"/>
      <c r="AH45" s="395">
        <v>14758955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22</v>
      </c>
      <c r="F46" s="351"/>
      <c r="G46" s="352"/>
      <c r="H46" s="350">
        <v>357250</v>
      </c>
      <c r="I46" s="351"/>
      <c r="J46" s="351"/>
      <c r="K46" s="352"/>
      <c r="L46" s="350">
        <v>0</v>
      </c>
      <c r="M46" s="351"/>
      <c r="N46" s="352"/>
      <c r="O46" s="350">
        <v>22</v>
      </c>
      <c r="P46" s="351"/>
      <c r="Q46" s="350">
        <v>354159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0</v>
      </c>
      <c r="Y47" s="351"/>
      <c r="Z47" s="352"/>
      <c r="AA47" s="350">
        <v>0</v>
      </c>
      <c r="AB47" s="351"/>
      <c r="AC47" s="352"/>
      <c r="AD47" s="350">
        <v>159178</v>
      </c>
      <c r="AE47" s="351"/>
      <c r="AF47" s="351"/>
      <c r="AG47" s="352"/>
      <c r="AH47" s="350">
        <v>159178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124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1975</v>
      </c>
      <c r="F49" s="388"/>
      <c r="G49" s="389"/>
      <c r="H49" s="387">
        <v>289228</v>
      </c>
      <c r="I49" s="388"/>
      <c r="J49" s="388"/>
      <c r="K49" s="389"/>
      <c r="L49" s="387">
        <f>L44+L46+L48</f>
        <v>136</v>
      </c>
      <c r="M49" s="388"/>
      <c r="N49" s="389"/>
      <c r="O49" s="387">
        <v>1944</v>
      </c>
      <c r="P49" s="388"/>
      <c r="Q49" s="387">
        <v>288522</v>
      </c>
      <c r="R49" s="388"/>
      <c r="S49" s="390"/>
      <c r="T49" s="446"/>
      <c r="U49" s="403"/>
      <c r="V49" s="371" t="s">
        <v>94</v>
      </c>
      <c r="W49" s="372"/>
      <c r="X49" s="350">
        <v>22</v>
      </c>
      <c r="Y49" s="351"/>
      <c r="Z49" s="352"/>
      <c r="AA49" s="350">
        <v>0</v>
      </c>
      <c r="AB49" s="351"/>
      <c r="AC49" s="352"/>
      <c r="AD49" s="350">
        <v>14</v>
      </c>
      <c r="AE49" s="351"/>
      <c r="AF49" s="351"/>
      <c r="AG49" s="352"/>
      <c r="AH49" s="350">
        <v>36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95</v>
      </c>
      <c r="F50" s="351"/>
      <c r="G50" s="352"/>
      <c r="H50" s="350">
        <v>270183</v>
      </c>
      <c r="I50" s="351"/>
      <c r="J50" s="351"/>
      <c r="K50" s="352"/>
      <c r="L50" s="350">
        <v>11</v>
      </c>
      <c r="M50" s="351"/>
      <c r="N50" s="352"/>
      <c r="O50" s="350">
        <v>97</v>
      </c>
      <c r="P50" s="351"/>
      <c r="Q50" s="350">
        <v>272935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60719842</v>
      </c>
      <c r="Y51" s="351"/>
      <c r="Z51" s="352"/>
      <c r="AA51" s="350">
        <f>AA43+AA45-AA47+AA49</f>
        <v>0</v>
      </c>
      <c r="AB51" s="351"/>
      <c r="AC51" s="352"/>
      <c r="AD51" s="356">
        <f>AD43+AD45-AD47+AD49</f>
        <v>92505564</v>
      </c>
      <c r="AE51" s="357"/>
      <c r="AF51" s="357"/>
      <c r="AG51" s="358"/>
      <c r="AH51" s="350">
        <f>AH43+AH45-AH47+AH49</f>
        <v>153225406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2070</v>
      </c>
      <c r="F52" s="368"/>
      <c r="G52" s="369"/>
      <c r="H52" s="367">
        <v>288354</v>
      </c>
      <c r="I52" s="368"/>
      <c r="J52" s="368"/>
      <c r="K52" s="369"/>
      <c r="L52" s="367">
        <f>L49+L50</f>
        <v>147</v>
      </c>
      <c r="M52" s="368"/>
      <c r="N52" s="369"/>
      <c r="O52" s="367">
        <v>2041</v>
      </c>
      <c r="P52" s="368"/>
      <c r="Q52" s="367">
        <v>287781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E48E-B672-43B1-9D89-B6C4386DA33E}">
  <dimension ref="A1:U68"/>
  <sheetViews>
    <sheetView view="pageBreakPreview" zoomScaleNormal="90" zoomScaleSheetLayoutView="100" workbookViewId="0">
      <pane xSplit="3" ySplit="6" topLeftCell="D10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249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64965084</v>
      </c>
      <c r="E6" s="219">
        <f t="shared" ref="E6:E33" si="0">IF(D6=0,"－",ROUND(D6/$D$33*100,1))</f>
        <v>47.6</v>
      </c>
      <c r="F6" s="226">
        <v>6.1024154098300754</v>
      </c>
      <c r="G6" s="760" t="s">
        <v>109</v>
      </c>
      <c r="H6" s="761"/>
      <c r="I6" s="762"/>
      <c r="J6" s="685">
        <v>17315715</v>
      </c>
      <c r="K6" s="687"/>
      <c r="L6" s="227">
        <f t="shared" ref="L6:L29" si="1">IF(J6=0,"－",ROUND(J6/$J$29*100,1))</f>
        <v>14</v>
      </c>
      <c r="M6" s="793">
        <v>-5.3</v>
      </c>
      <c r="N6" s="794"/>
      <c r="O6" s="156">
        <v>16160830</v>
      </c>
      <c r="P6" s="685">
        <v>15578035</v>
      </c>
      <c r="Q6" s="687"/>
      <c r="R6" s="228">
        <f>IF(P6=0,"－",ROUND(P6/$P$25*100,1))</f>
        <v>18.2</v>
      </c>
    </row>
    <row r="7" spans="1:20" ht="23.25" customHeight="1" x14ac:dyDescent="0.15">
      <c r="B7" s="696" t="s">
        <v>110</v>
      </c>
      <c r="C7" s="697"/>
      <c r="D7" s="156">
        <v>422529</v>
      </c>
      <c r="E7" s="230">
        <f t="shared" si="0"/>
        <v>0.3</v>
      </c>
      <c r="F7" s="226">
        <v>0.77321739047477855</v>
      </c>
      <c r="G7" s="162" t="s">
        <v>111</v>
      </c>
      <c r="H7" s="753" t="s">
        <v>112</v>
      </c>
      <c r="I7" s="753"/>
      <c r="J7" s="649">
        <v>12237658</v>
      </c>
      <c r="K7" s="651"/>
      <c r="L7" s="227">
        <f t="shared" si="1"/>
        <v>9.9</v>
      </c>
      <c r="M7" s="793">
        <v>0.3</v>
      </c>
      <c r="N7" s="794"/>
      <c r="O7" s="156">
        <v>11490358</v>
      </c>
      <c r="P7" s="649">
        <v>11461833</v>
      </c>
      <c r="Q7" s="651"/>
      <c r="R7" s="231">
        <f t="shared" ref="R7:R16" si="2">IF(P7=0,"－",ROUND(P7/$P$25*100,1))</f>
        <v>13.4</v>
      </c>
    </row>
    <row r="8" spans="1:20" ht="23.25" customHeight="1" x14ac:dyDescent="0.15">
      <c r="B8" s="696" t="s">
        <v>113</v>
      </c>
      <c r="C8" s="697"/>
      <c r="D8" s="156">
        <v>233560</v>
      </c>
      <c r="E8" s="230">
        <f t="shared" si="0"/>
        <v>0.2</v>
      </c>
      <c r="F8" s="226">
        <v>19.973699891101116</v>
      </c>
      <c r="G8" s="164"/>
      <c r="H8" s="753" t="s">
        <v>114</v>
      </c>
      <c r="I8" s="753"/>
      <c r="J8" s="649">
        <v>589033</v>
      </c>
      <c r="K8" s="651"/>
      <c r="L8" s="227">
        <f t="shared" si="1"/>
        <v>0.5</v>
      </c>
      <c r="M8" s="793">
        <v>-64.2</v>
      </c>
      <c r="N8" s="794"/>
      <c r="O8" s="156">
        <v>589033</v>
      </c>
      <c r="P8" s="649">
        <v>83020</v>
      </c>
      <c r="Q8" s="651"/>
      <c r="R8" s="231">
        <f t="shared" si="2"/>
        <v>0.1</v>
      </c>
    </row>
    <row r="9" spans="1:20" ht="23.25" customHeight="1" x14ac:dyDescent="0.15">
      <c r="B9" s="696" t="s">
        <v>115</v>
      </c>
      <c r="C9" s="697"/>
      <c r="D9" s="156">
        <v>1246098</v>
      </c>
      <c r="E9" s="230">
        <f t="shared" si="0"/>
        <v>0.9</v>
      </c>
      <c r="F9" s="232">
        <v>19.833016304086513</v>
      </c>
      <c r="G9" s="735" t="s">
        <v>116</v>
      </c>
      <c r="H9" s="736"/>
      <c r="I9" s="719"/>
      <c r="J9" s="649">
        <v>27084851</v>
      </c>
      <c r="K9" s="651"/>
      <c r="L9" s="227">
        <f t="shared" si="1"/>
        <v>22</v>
      </c>
      <c r="M9" s="793">
        <v>2.2000000000000002</v>
      </c>
      <c r="N9" s="794"/>
      <c r="O9" s="156">
        <v>12531797</v>
      </c>
      <c r="P9" s="649">
        <v>9968058</v>
      </c>
      <c r="Q9" s="651"/>
      <c r="R9" s="231">
        <f t="shared" si="2"/>
        <v>11.7</v>
      </c>
    </row>
    <row r="10" spans="1:20" ht="23.25" customHeight="1" x14ac:dyDescent="0.15">
      <c r="B10" s="696" t="s">
        <v>117</v>
      </c>
      <c r="C10" s="697"/>
      <c r="D10" s="156">
        <v>1347013</v>
      </c>
      <c r="E10" s="230">
        <f t="shared" si="0"/>
        <v>1</v>
      </c>
      <c r="F10" s="232">
        <v>67.624827647998728</v>
      </c>
      <c r="G10" s="735" t="s">
        <v>118</v>
      </c>
      <c r="H10" s="736"/>
      <c r="I10" s="719"/>
      <c r="J10" s="649">
        <v>633525</v>
      </c>
      <c r="K10" s="651"/>
      <c r="L10" s="227">
        <f t="shared" si="1"/>
        <v>0.5</v>
      </c>
      <c r="M10" s="793">
        <v>-11.4</v>
      </c>
      <c r="N10" s="794"/>
      <c r="O10" s="156">
        <v>633525</v>
      </c>
      <c r="P10" s="649">
        <v>633525</v>
      </c>
      <c r="Q10" s="651"/>
      <c r="R10" s="231">
        <f t="shared" si="2"/>
        <v>0.7</v>
      </c>
    </row>
    <row r="11" spans="1:20" ht="23.25" customHeight="1" x14ac:dyDescent="0.15">
      <c r="B11" s="696" t="s">
        <v>119</v>
      </c>
      <c r="C11" s="697"/>
      <c r="D11" s="156">
        <v>9771088</v>
      </c>
      <c r="E11" s="230">
        <f t="shared" si="0"/>
        <v>7.2</v>
      </c>
      <c r="F11" s="232">
        <v>3.4447391344301526</v>
      </c>
      <c r="G11" s="750" t="s">
        <v>120</v>
      </c>
      <c r="H11" s="752" t="s">
        <v>121</v>
      </c>
      <c r="I11" s="719"/>
      <c r="J11" s="649">
        <v>633489</v>
      </c>
      <c r="K11" s="651"/>
      <c r="L11" s="227">
        <f t="shared" si="1"/>
        <v>0.5</v>
      </c>
      <c r="M11" s="793">
        <v>-11.4</v>
      </c>
      <c r="N11" s="794"/>
      <c r="O11" s="156">
        <v>633489</v>
      </c>
      <c r="P11" s="649">
        <v>633489</v>
      </c>
      <c r="Q11" s="651"/>
      <c r="R11" s="231">
        <f t="shared" si="2"/>
        <v>0.7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36</v>
      </c>
      <c r="K12" s="651"/>
      <c r="L12" s="227">
        <f t="shared" si="1"/>
        <v>0</v>
      </c>
      <c r="M12" s="793">
        <v>16.100000000000001</v>
      </c>
      <c r="N12" s="794"/>
      <c r="O12" s="156">
        <v>36</v>
      </c>
      <c r="P12" s="649">
        <v>36</v>
      </c>
      <c r="Q12" s="651"/>
      <c r="R12" s="231">
        <f t="shared" si="2"/>
        <v>0</v>
      </c>
    </row>
    <row r="13" spans="1:20" ht="23.25" customHeight="1" x14ac:dyDescent="0.15">
      <c r="B13" s="696" t="s">
        <v>126</v>
      </c>
      <c r="C13" s="697"/>
      <c r="D13" s="156">
        <v>3159</v>
      </c>
      <c r="E13" s="234">
        <f t="shared" si="0"/>
        <v>0</v>
      </c>
      <c r="F13" s="232">
        <v>16526.315789473683</v>
      </c>
      <c r="G13" s="735" t="s">
        <v>127</v>
      </c>
      <c r="H13" s="736"/>
      <c r="I13" s="719"/>
      <c r="J13" s="649">
        <f>J6+J9+J10</f>
        <v>45034091</v>
      </c>
      <c r="K13" s="651"/>
      <c r="L13" s="227">
        <f t="shared" si="1"/>
        <v>36.5</v>
      </c>
      <c r="M13" s="793">
        <v>-1</v>
      </c>
      <c r="N13" s="794"/>
      <c r="O13" s="168">
        <f>O6+O9+O10</f>
        <v>29326152</v>
      </c>
      <c r="P13" s="649">
        <f>P6+P9+P10</f>
        <v>26179618</v>
      </c>
      <c r="Q13" s="651"/>
      <c r="R13" s="231">
        <f t="shared" si="2"/>
        <v>30.6</v>
      </c>
    </row>
    <row r="14" spans="1:20" ht="23.25" customHeight="1" x14ac:dyDescent="0.15">
      <c r="B14" s="696" t="s">
        <v>128</v>
      </c>
      <c r="C14" s="697"/>
      <c r="D14" s="156">
        <v>118211</v>
      </c>
      <c r="E14" s="234">
        <f t="shared" si="0"/>
        <v>0.1</v>
      </c>
      <c r="F14" s="232">
        <v>9.9442889163775749</v>
      </c>
      <c r="G14" s="735" t="s">
        <v>129</v>
      </c>
      <c r="H14" s="736"/>
      <c r="I14" s="719"/>
      <c r="J14" s="649">
        <v>29381132</v>
      </c>
      <c r="K14" s="651"/>
      <c r="L14" s="227">
        <f t="shared" si="1"/>
        <v>23.8</v>
      </c>
      <c r="M14" s="680">
        <v>-1.6</v>
      </c>
      <c r="N14" s="786"/>
      <c r="O14" s="156">
        <v>24759160</v>
      </c>
      <c r="P14" s="649">
        <v>20090306</v>
      </c>
      <c r="Q14" s="651"/>
      <c r="R14" s="235">
        <f t="shared" si="2"/>
        <v>23.5</v>
      </c>
    </row>
    <row r="15" spans="1:20" ht="23.25" customHeight="1" x14ac:dyDescent="0.15">
      <c r="B15" s="792" t="s">
        <v>130</v>
      </c>
      <c r="C15" s="737"/>
      <c r="D15" s="156">
        <v>55906</v>
      </c>
      <c r="E15" s="233">
        <f t="shared" si="0"/>
        <v>0</v>
      </c>
      <c r="F15" s="232">
        <v>14.688384687974398</v>
      </c>
      <c r="G15" s="735" t="s">
        <v>131</v>
      </c>
      <c r="H15" s="736"/>
      <c r="I15" s="719"/>
      <c r="J15" s="649">
        <v>601051</v>
      </c>
      <c r="K15" s="651"/>
      <c r="L15" s="227">
        <f t="shared" si="1"/>
        <v>0.5</v>
      </c>
      <c r="M15" s="680">
        <v>11.2</v>
      </c>
      <c r="N15" s="786"/>
      <c r="O15" s="156">
        <v>564557</v>
      </c>
      <c r="P15" s="649">
        <v>564557</v>
      </c>
      <c r="Q15" s="651"/>
      <c r="R15" s="231">
        <f t="shared" si="2"/>
        <v>0.7</v>
      </c>
    </row>
    <row r="16" spans="1:20" ht="23.25" customHeight="1" x14ac:dyDescent="0.15">
      <c r="B16" s="696" t="s">
        <v>132</v>
      </c>
      <c r="C16" s="737"/>
      <c r="D16" s="156">
        <v>4839031</v>
      </c>
      <c r="E16" s="230">
        <f t="shared" si="0"/>
        <v>3.5</v>
      </c>
      <c r="F16" s="232">
        <v>15.802778052319354</v>
      </c>
      <c r="G16" s="735" t="s">
        <v>133</v>
      </c>
      <c r="H16" s="736"/>
      <c r="I16" s="719"/>
      <c r="J16" s="649">
        <v>8483144</v>
      </c>
      <c r="K16" s="651"/>
      <c r="L16" s="227">
        <f t="shared" si="1"/>
        <v>6.9</v>
      </c>
      <c r="M16" s="680">
        <v>-10.1</v>
      </c>
      <c r="N16" s="786"/>
      <c r="O16" s="156">
        <v>6516606</v>
      </c>
      <c r="P16" s="649">
        <v>4209983</v>
      </c>
      <c r="Q16" s="651"/>
      <c r="R16" s="231">
        <f t="shared" si="2"/>
        <v>4.9000000000000004</v>
      </c>
    </row>
    <row r="17" spans="1:21" ht="23.25" customHeight="1" x14ac:dyDescent="0.15">
      <c r="B17" s="738" t="s">
        <v>120</v>
      </c>
      <c r="C17" s="171" t="s">
        <v>134</v>
      </c>
      <c r="D17" s="156">
        <v>1974833</v>
      </c>
      <c r="E17" s="230">
        <f t="shared" si="0"/>
        <v>1.4</v>
      </c>
      <c r="F17" s="232">
        <v>0.39975190267262928</v>
      </c>
      <c r="G17" s="735" t="s">
        <v>42</v>
      </c>
      <c r="H17" s="736"/>
      <c r="I17" s="719"/>
      <c r="J17" s="649">
        <v>14758955</v>
      </c>
      <c r="K17" s="651"/>
      <c r="L17" s="227">
        <f t="shared" si="1"/>
        <v>12</v>
      </c>
      <c r="M17" s="680">
        <v>-8.6</v>
      </c>
      <c r="N17" s="786"/>
      <c r="O17" s="156">
        <v>14526088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2864198</v>
      </c>
      <c r="E18" s="230">
        <f t="shared" si="0"/>
        <v>2.1</v>
      </c>
      <c r="F18" s="232">
        <v>29.501341268057836</v>
      </c>
      <c r="G18" s="735" t="s">
        <v>136</v>
      </c>
      <c r="H18" s="736"/>
      <c r="I18" s="719"/>
      <c r="J18" s="649">
        <v>100000</v>
      </c>
      <c r="K18" s="651"/>
      <c r="L18" s="227">
        <f t="shared" si="1"/>
        <v>0.1</v>
      </c>
      <c r="M18" s="680">
        <v>42.9</v>
      </c>
      <c r="N18" s="786"/>
      <c r="O18" s="156">
        <v>100000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26179</v>
      </c>
      <c r="E19" s="230">
        <f t="shared" si="0"/>
        <v>0</v>
      </c>
      <c r="F19" s="232">
        <v>2.3776934808963368</v>
      </c>
      <c r="G19" s="735" t="s">
        <v>138</v>
      </c>
      <c r="H19" s="736"/>
      <c r="I19" s="719"/>
      <c r="J19" s="649">
        <v>12149</v>
      </c>
      <c r="K19" s="651"/>
      <c r="L19" s="227">
        <f t="shared" si="1"/>
        <v>0</v>
      </c>
      <c r="M19" s="680">
        <v>-45.5</v>
      </c>
      <c r="N19" s="786"/>
      <c r="O19" s="156">
        <v>9118</v>
      </c>
      <c r="P19" s="649">
        <v>9118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83027858</v>
      </c>
      <c r="E20" s="230">
        <f t="shared" si="0"/>
        <v>60.9</v>
      </c>
      <c r="F20" s="232">
        <v>7.1433430896554961</v>
      </c>
      <c r="G20" s="735" t="s">
        <v>141</v>
      </c>
      <c r="H20" s="736"/>
      <c r="I20" s="719"/>
      <c r="J20" s="649">
        <v>8910982</v>
      </c>
      <c r="K20" s="651"/>
      <c r="L20" s="227">
        <f t="shared" si="1"/>
        <v>7.2</v>
      </c>
      <c r="M20" s="680">
        <v>10.199999999999999</v>
      </c>
      <c r="N20" s="786"/>
      <c r="O20" s="156">
        <v>7614656</v>
      </c>
      <c r="P20" s="649">
        <v>5053584</v>
      </c>
      <c r="Q20" s="651"/>
      <c r="R20" s="231">
        <f>IF(P20=0,"－",ROUND(P20/$P$25*100,1))</f>
        <v>5.9</v>
      </c>
    </row>
    <row r="21" spans="1:21" ht="23.25" customHeight="1" x14ac:dyDescent="0.15">
      <c r="B21" s="696" t="s">
        <v>142</v>
      </c>
      <c r="C21" s="697"/>
      <c r="D21" s="156">
        <v>896043</v>
      </c>
      <c r="E21" s="233">
        <f t="shared" si="0"/>
        <v>0.7</v>
      </c>
      <c r="F21" s="232">
        <v>12.930131615264507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4448195</v>
      </c>
      <c r="E22" s="230">
        <f t="shared" si="0"/>
        <v>3.3</v>
      </c>
      <c r="F22" s="226">
        <v>0.4768601634845826</v>
      </c>
      <c r="G22" s="733" t="s">
        <v>145</v>
      </c>
      <c r="H22" s="734"/>
      <c r="I22" s="726"/>
      <c r="J22" s="650">
        <f>J24+J27+J28</f>
        <v>16032801</v>
      </c>
      <c r="K22" s="651"/>
      <c r="L22" s="227">
        <f t="shared" si="1"/>
        <v>13</v>
      </c>
      <c r="M22" s="680">
        <v>36.5</v>
      </c>
      <c r="N22" s="786"/>
      <c r="O22" s="172">
        <f>O24+O27+O28</f>
        <v>12100725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720441</v>
      </c>
      <c r="E23" s="230">
        <f t="shared" si="0"/>
        <v>0.5</v>
      </c>
      <c r="F23" s="226">
        <v>5.4202596140761061</v>
      </c>
      <c r="G23" s="176"/>
      <c r="H23" s="725" t="s">
        <v>148</v>
      </c>
      <c r="I23" s="726"/>
      <c r="J23" s="649">
        <v>450060</v>
      </c>
      <c r="K23" s="651"/>
      <c r="L23" s="227">
        <f t="shared" si="1"/>
        <v>0.4</v>
      </c>
      <c r="M23" s="680">
        <v>28.2</v>
      </c>
      <c r="N23" s="786"/>
      <c r="O23" s="156">
        <v>450060</v>
      </c>
      <c r="P23" s="787">
        <v>56107166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16203934</v>
      </c>
      <c r="E24" s="230">
        <f t="shared" si="0"/>
        <v>11.9</v>
      </c>
      <c r="F24" s="232">
        <v>-21.636928249862187</v>
      </c>
      <c r="G24" s="727" t="s">
        <v>150</v>
      </c>
      <c r="H24" s="725" t="s">
        <v>151</v>
      </c>
      <c r="I24" s="726"/>
      <c r="J24" s="649">
        <v>16032801</v>
      </c>
      <c r="K24" s="651"/>
      <c r="L24" s="227">
        <f t="shared" si="1"/>
        <v>13</v>
      </c>
      <c r="M24" s="680">
        <v>36.5</v>
      </c>
      <c r="N24" s="786"/>
      <c r="O24" s="156">
        <v>12100725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11793379</v>
      </c>
      <c r="E25" s="230">
        <f t="shared" si="0"/>
        <v>8.6</v>
      </c>
      <c r="F25" s="232">
        <v>23.192289849931271</v>
      </c>
      <c r="G25" s="727"/>
      <c r="H25" s="723" t="s">
        <v>120</v>
      </c>
      <c r="I25" s="144" t="s">
        <v>154</v>
      </c>
      <c r="J25" s="649">
        <v>4543255</v>
      </c>
      <c r="K25" s="651"/>
      <c r="L25" s="227">
        <f t="shared" si="1"/>
        <v>3.7</v>
      </c>
      <c r="M25" s="680">
        <v>17.600000000000001</v>
      </c>
      <c r="N25" s="786"/>
      <c r="O25" s="156">
        <v>1964498</v>
      </c>
      <c r="P25" s="787">
        <v>85489000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1916902</v>
      </c>
      <c r="E26" s="230">
        <f t="shared" si="0"/>
        <v>1.4</v>
      </c>
      <c r="F26" s="232">
        <v>19.298461798891232</v>
      </c>
      <c r="G26" s="727"/>
      <c r="H26" s="724"/>
      <c r="I26" s="144" t="s">
        <v>156</v>
      </c>
      <c r="J26" s="649">
        <v>11489546</v>
      </c>
      <c r="K26" s="651"/>
      <c r="L26" s="227">
        <f t="shared" si="1"/>
        <v>9.3000000000000007</v>
      </c>
      <c r="M26" s="680">
        <v>45.8</v>
      </c>
      <c r="N26" s="786"/>
      <c r="O26" s="156">
        <v>10136227</v>
      </c>
      <c r="R26" s="180"/>
    </row>
    <row r="27" spans="1:21" ht="23.25" customHeight="1" x14ac:dyDescent="0.15">
      <c r="B27" s="696" t="s">
        <v>157</v>
      </c>
      <c r="C27" s="697"/>
      <c r="D27" s="156">
        <v>1242358</v>
      </c>
      <c r="E27" s="230">
        <f t="shared" si="0"/>
        <v>0.9</v>
      </c>
      <c r="F27" s="232">
        <v>29.906205886966063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230085</v>
      </c>
      <c r="E28" s="234">
        <f t="shared" si="0"/>
        <v>0.2</v>
      </c>
      <c r="F28" s="232">
        <v>53.39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13525285</v>
      </c>
      <c r="E29" s="230">
        <f t="shared" si="0"/>
        <v>9.9</v>
      </c>
      <c r="F29" s="232">
        <v>-17.58806649165442</v>
      </c>
      <c r="G29" s="698" t="s">
        <v>162</v>
      </c>
      <c r="H29" s="659"/>
      <c r="I29" s="618"/>
      <c r="J29" s="649">
        <f>SUM(J13:K22)</f>
        <v>123314305</v>
      </c>
      <c r="K29" s="651"/>
      <c r="L29" s="242">
        <f t="shared" si="1"/>
        <v>100</v>
      </c>
      <c r="M29" s="784">
        <v>1.6</v>
      </c>
      <c r="N29" s="785"/>
      <c r="O29" s="182">
        <f>SUM(O13:O22)</f>
        <v>95517062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2438672</v>
      </c>
      <c r="E30" s="230">
        <f t="shared" si="0"/>
        <v>1.8</v>
      </c>
      <c r="F30" s="226">
        <v>13.257981953380105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0</v>
      </c>
      <c r="E31" s="230" t="str">
        <f t="shared" si="0"/>
        <v>－</v>
      </c>
      <c r="F31" s="226" t="s">
        <v>124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53415294</v>
      </c>
      <c r="E32" s="234">
        <f t="shared" si="0"/>
        <v>39.1</v>
      </c>
      <c r="F32" s="226">
        <v>-6.9959016262856277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136443152</v>
      </c>
      <c r="E33" s="243">
        <f t="shared" si="0"/>
        <v>100</v>
      </c>
      <c r="F33" s="244">
        <v>1.1247436874185057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61658074</v>
      </c>
      <c r="O37" s="651"/>
      <c r="P37" s="206">
        <f t="shared" ref="P37:P43" si="3">IF(N37=0,"－",ROUND(N37/$N$43*100,1))</f>
        <v>94.9</v>
      </c>
      <c r="Q37" s="680">
        <v>6.1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729268</v>
      </c>
      <c r="E38" s="219">
        <f t="shared" ref="E38:E51" si="4">IF(D38=0,"－",ROUND(D38/$D$51*100,1))</f>
        <v>0.6</v>
      </c>
      <c r="F38" s="210">
        <v>0.23448173488995749</v>
      </c>
      <c r="G38" s="685">
        <v>726897</v>
      </c>
      <c r="H38" s="686"/>
      <c r="I38" s="687"/>
      <c r="J38" s="245">
        <f t="shared" ref="J38:J51" si="5">IF(G38=0,"－",ROUND(G38/$G$51*100,1))</f>
        <v>0.8</v>
      </c>
      <c r="K38" s="669" t="s">
        <v>173</v>
      </c>
      <c r="L38" s="670"/>
      <c r="M38" s="655"/>
      <c r="N38" s="649">
        <v>89037</v>
      </c>
      <c r="O38" s="651"/>
      <c r="P38" s="206">
        <f t="shared" si="3"/>
        <v>0.1</v>
      </c>
      <c r="Q38" s="680">
        <v>2.4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30122296</v>
      </c>
      <c r="E39" s="219">
        <f t="shared" si="4"/>
        <v>24.4</v>
      </c>
      <c r="F39" s="210">
        <v>-2.0825919791926384</v>
      </c>
      <c r="G39" s="649">
        <v>28720733</v>
      </c>
      <c r="H39" s="650"/>
      <c r="I39" s="651"/>
      <c r="J39" s="246">
        <f t="shared" si="5"/>
        <v>30.1</v>
      </c>
      <c r="K39" s="669" t="s">
        <v>175</v>
      </c>
      <c r="L39" s="670"/>
      <c r="M39" s="655"/>
      <c r="N39" s="649">
        <v>3217973</v>
      </c>
      <c r="O39" s="651"/>
      <c r="P39" s="206">
        <f t="shared" si="3"/>
        <v>5</v>
      </c>
      <c r="Q39" s="680">
        <v>6.4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50142413</v>
      </c>
      <c r="E40" s="219">
        <f t="shared" si="4"/>
        <v>40.700000000000003</v>
      </c>
      <c r="F40" s="210">
        <v>2.0232055202519028</v>
      </c>
      <c r="G40" s="649">
        <v>31918604</v>
      </c>
      <c r="H40" s="650"/>
      <c r="I40" s="651"/>
      <c r="J40" s="246">
        <f t="shared" si="5"/>
        <v>33.4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11177818</v>
      </c>
      <c r="E41" s="219">
        <f t="shared" si="4"/>
        <v>9.1</v>
      </c>
      <c r="F41" s="210">
        <v>-20.664157849241139</v>
      </c>
      <c r="G41" s="649">
        <v>8824054</v>
      </c>
      <c r="H41" s="650"/>
      <c r="I41" s="651"/>
      <c r="J41" s="246">
        <f t="shared" si="5"/>
        <v>9.1999999999999993</v>
      </c>
      <c r="K41" s="669" t="s">
        <v>180</v>
      </c>
      <c r="L41" s="670"/>
      <c r="M41" s="655"/>
      <c r="N41" s="649">
        <v>0</v>
      </c>
      <c r="O41" s="651"/>
      <c r="P41" s="206" t="str">
        <f t="shared" si="3"/>
        <v>－</v>
      </c>
      <c r="Q41" s="680" t="s">
        <v>124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183857</v>
      </c>
      <c r="E42" s="219">
        <f t="shared" si="4"/>
        <v>0.1</v>
      </c>
      <c r="F42" s="210">
        <v>2.9278888409926873</v>
      </c>
      <c r="G42" s="649">
        <v>160019</v>
      </c>
      <c r="H42" s="650"/>
      <c r="I42" s="651"/>
      <c r="J42" s="246">
        <f t="shared" si="5"/>
        <v>0.2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124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64965084</v>
      </c>
      <c r="O43" s="651"/>
      <c r="P43" s="234">
        <f t="shared" si="3"/>
        <v>100</v>
      </c>
      <c r="Q43" s="680">
        <v>6.1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2772451</v>
      </c>
      <c r="E44" s="219">
        <f t="shared" si="4"/>
        <v>2.2000000000000002</v>
      </c>
      <c r="F44" s="210">
        <v>30.973439203629628</v>
      </c>
      <c r="G44" s="649">
        <v>2415373</v>
      </c>
      <c r="H44" s="650"/>
      <c r="I44" s="651"/>
      <c r="J44" s="246">
        <f t="shared" si="5"/>
        <v>2.5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13222762</v>
      </c>
      <c r="E45" s="219">
        <f t="shared" si="4"/>
        <v>10.7</v>
      </c>
      <c r="F45" s="210">
        <v>24.342046366698188</v>
      </c>
      <c r="G45" s="649">
        <v>9017480</v>
      </c>
      <c r="H45" s="650"/>
      <c r="I45" s="651"/>
      <c r="J45" s="246">
        <f t="shared" si="5"/>
        <v>9.4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876821</v>
      </c>
      <c r="E46" s="219">
        <f t="shared" si="4"/>
        <v>0.7</v>
      </c>
      <c r="F46" s="210">
        <v>22.272501617617536</v>
      </c>
      <c r="G46" s="649">
        <v>815370</v>
      </c>
      <c r="H46" s="650"/>
      <c r="I46" s="651"/>
      <c r="J46" s="246">
        <f t="shared" si="5"/>
        <v>0.9</v>
      </c>
      <c r="K46" s="675">
        <v>99</v>
      </c>
      <c r="L46" s="676"/>
      <c r="M46" s="677"/>
      <c r="N46" s="678">
        <v>37.6</v>
      </c>
      <c r="O46" s="677"/>
      <c r="P46" s="678">
        <v>97.3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13453094</v>
      </c>
      <c r="E47" s="219">
        <f t="shared" si="4"/>
        <v>10.9</v>
      </c>
      <c r="F47" s="210">
        <v>9.2814944255698464</v>
      </c>
      <c r="G47" s="649">
        <v>12285007</v>
      </c>
      <c r="H47" s="650"/>
      <c r="I47" s="651"/>
      <c r="J47" s="246">
        <f t="shared" si="5"/>
        <v>12.9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633525</v>
      </c>
      <c r="E49" s="219">
        <f t="shared" si="4"/>
        <v>0.5</v>
      </c>
      <c r="F49" s="210">
        <v>-11.428799114183141</v>
      </c>
      <c r="G49" s="649">
        <v>633525</v>
      </c>
      <c r="H49" s="650"/>
      <c r="I49" s="651"/>
      <c r="J49" s="246">
        <f t="shared" si="5"/>
        <v>0.7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24708399</v>
      </c>
      <c r="O50" s="623"/>
      <c r="P50" s="217">
        <v>0.3</v>
      </c>
      <c r="Q50" s="619">
        <v>3059402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123314305</v>
      </c>
      <c r="E51" s="780">
        <f t="shared" si="4"/>
        <v>100</v>
      </c>
      <c r="F51" s="639">
        <v>1.6</v>
      </c>
      <c r="G51" s="641">
        <f>SUM(G38:I50)</f>
        <v>95517062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24208399</v>
      </c>
      <c r="O51" s="628"/>
      <c r="P51" s="219">
        <v>0.3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 t="e">
        <v>#REF!</v>
      </c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4617538</v>
      </c>
      <c r="O52" s="623"/>
      <c r="P52" s="217">
        <v>1.1000000000000001</v>
      </c>
      <c r="Q52" s="619">
        <v>467374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4605247</v>
      </c>
      <c r="O53" s="615"/>
      <c r="P53" s="222">
        <v>1.2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16104955</v>
      </c>
      <c r="O54" s="623"/>
      <c r="P54" s="217">
        <v>-3.2</v>
      </c>
      <c r="Q54" s="619">
        <v>2671560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15811771</v>
      </c>
      <c r="O55" s="615"/>
      <c r="P55" s="219">
        <v>-3.3</v>
      </c>
      <c r="Q55" s="614">
        <v>70907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52489</v>
      </c>
      <c r="O56" s="623"/>
      <c r="P56" s="217">
        <v>20.9</v>
      </c>
      <c r="Q56" s="619">
        <v>47319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>
        <v>52489</v>
      </c>
      <c r="O57" s="615"/>
      <c r="P57" s="222">
        <v>20.9</v>
      </c>
      <c r="Q57" s="614">
        <v>0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2353025</v>
      </c>
      <c r="O58" s="623"/>
      <c r="P58" s="217">
        <v>-1.5</v>
      </c>
      <c r="Q58" s="619">
        <v>1057427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2353025</v>
      </c>
      <c r="O59" s="615"/>
      <c r="P59" s="219">
        <v>-1.5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610" t="s">
        <v>124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23" priority="2" stopIfTrue="1">
      <formula>"IF(AND(D6=0,F6=0,【参考】24右!F6=0））"</formula>
    </cfRule>
  </conditionalFormatting>
  <conditionalFormatting sqref="M6:N29">
    <cfRule type="expression" dxfId="22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6E8E-FBD3-4053-B683-2FD1845DD91B}">
  <sheetPr>
    <pageSetUpPr fitToPage="1"/>
  </sheetPr>
  <dimension ref="A1:AN58"/>
  <sheetViews>
    <sheetView view="pageBreakPreview" zoomScale="90" zoomScaleNormal="75" zoomScaleSheetLayoutView="9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250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344880</v>
      </c>
      <c r="F5" s="388"/>
      <c r="G5" s="388"/>
      <c r="H5" s="388"/>
      <c r="I5" s="14" t="s">
        <v>7</v>
      </c>
      <c r="J5" s="599">
        <v>15.59</v>
      </c>
      <c r="K5" s="600"/>
      <c r="L5" s="600"/>
      <c r="M5" s="600"/>
      <c r="N5" s="15" t="s">
        <v>8</v>
      </c>
      <c r="O5" s="601">
        <v>22121.9</v>
      </c>
      <c r="P5" s="596"/>
      <c r="Q5" s="596"/>
      <c r="R5" s="596"/>
      <c r="S5" s="596"/>
      <c r="T5" s="596"/>
      <c r="U5" s="14" t="s">
        <v>7</v>
      </c>
      <c r="V5" s="601">
        <v>344880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338800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328215</v>
      </c>
      <c r="F6" s="368"/>
      <c r="G6" s="368"/>
      <c r="H6" s="368"/>
      <c r="I6" s="19" t="s">
        <v>7</v>
      </c>
      <c r="J6" s="590">
        <v>15.59</v>
      </c>
      <c r="K6" s="591"/>
      <c r="L6" s="591"/>
      <c r="M6" s="591"/>
      <c r="N6" s="20" t="s">
        <v>8</v>
      </c>
      <c r="O6" s="592">
        <v>21052.9</v>
      </c>
      <c r="P6" s="593"/>
      <c r="Q6" s="593"/>
      <c r="R6" s="593"/>
      <c r="S6" s="593"/>
      <c r="T6" s="593"/>
      <c r="U6" s="19" t="s">
        <v>7</v>
      </c>
      <c r="V6" s="592">
        <v>328215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335187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203907609</v>
      </c>
      <c r="H10" s="396"/>
      <c r="I10" s="396"/>
      <c r="J10" s="396"/>
      <c r="K10" s="396"/>
      <c r="L10" s="46"/>
      <c r="M10" s="47"/>
      <c r="N10" s="395">
        <v>169442333</v>
      </c>
      <c r="O10" s="396"/>
      <c r="P10" s="396"/>
      <c r="Q10" s="396"/>
      <c r="R10" s="48"/>
      <c r="S10" s="890">
        <f>IF(N10=0,IF(G10&gt;0,"皆増",0),IF(G10=0,"皆減",ROUND((G10-N10)/N10*100,1)))</f>
        <v>20.3</v>
      </c>
      <c r="T10" s="891"/>
      <c r="U10" s="581" t="s">
        <v>23</v>
      </c>
      <c r="V10" s="429"/>
      <c r="W10" s="429"/>
      <c r="X10" s="429"/>
      <c r="Y10" s="400"/>
      <c r="Z10" s="395">
        <v>85760879</v>
      </c>
      <c r="AA10" s="396"/>
      <c r="AB10" s="396"/>
      <c r="AC10" s="396"/>
      <c r="AD10" s="49"/>
      <c r="AE10" s="50"/>
      <c r="AF10" s="395">
        <v>80881894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892"/>
      <c r="T11" s="893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198577292</v>
      </c>
      <c r="H12" s="351"/>
      <c r="I12" s="351"/>
      <c r="J12" s="351"/>
      <c r="K12" s="351"/>
      <c r="L12" s="46"/>
      <c r="M12" s="47"/>
      <c r="N12" s="395">
        <v>162275994</v>
      </c>
      <c r="O12" s="396"/>
      <c r="P12" s="396"/>
      <c r="Q12" s="396"/>
      <c r="R12" s="48"/>
      <c r="S12" s="890">
        <f>IF(N12=0,IF(G12&gt;0,"皆増",0),IF(G12=0,"皆減",ROUND((G12-N12)/N12*100,1)))</f>
        <v>22.4</v>
      </c>
      <c r="T12" s="891"/>
      <c r="U12" s="574" t="s">
        <v>26</v>
      </c>
      <c r="V12" s="380"/>
      <c r="W12" s="380"/>
      <c r="X12" s="380"/>
      <c r="Y12" s="381"/>
      <c r="Z12" s="395">
        <v>41957432</v>
      </c>
      <c r="AA12" s="396"/>
      <c r="AB12" s="396"/>
      <c r="AC12" s="396"/>
      <c r="AD12" s="62"/>
      <c r="AE12" s="63" t="s">
        <v>19</v>
      </c>
      <c r="AF12" s="395">
        <v>38875892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892"/>
      <c r="T13" s="893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5330317</v>
      </c>
      <c r="H14" s="351"/>
      <c r="I14" s="351"/>
      <c r="J14" s="351"/>
      <c r="K14" s="351"/>
      <c r="L14" s="46"/>
      <c r="M14" s="47"/>
      <c r="N14" s="395">
        <v>7166339</v>
      </c>
      <c r="O14" s="396"/>
      <c r="P14" s="396"/>
      <c r="Q14" s="396"/>
      <c r="R14" s="68"/>
      <c r="S14" s="772">
        <f>IF(N14=0,IF(G14&gt;0,"皆増",0),IF(G14=0,"皆減",ROUND((G14-N14)/N14*100,1)))</f>
        <v>-25.6</v>
      </c>
      <c r="T14" s="773"/>
      <c r="U14" s="574" t="s">
        <v>29</v>
      </c>
      <c r="V14" s="380"/>
      <c r="W14" s="380"/>
      <c r="X14" s="380"/>
      <c r="Y14" s="381"/>
      <c r="Z14" s="395">
        <v>92007378</v>
      </c>
      <c r="AA14" s="396"/>
      <c r="AB14" s="396"/>
      <c r="AC14" s="396"/>
      <c r="AD14" s="69"/>
      <c r="AE14" s="63" t="s">
        <v>19</v>
      </c>
      <c r="AF14" s="395">
        <v>86709830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1846933</v>
      </c>
      <c r="H16" s="396"/>
      <c r="I16" s="396"/>
      <c r="J16" s="396"/>
      <c r="K16" s="396"/>
      <c r="L16" s="46"/>
      <c r="M16" s="47"/>
      <c r="N16" s="395">
        <v>736810</v>
      </c>
      <c r="O16" s="396"/>
      <c r="P16" s="396"/>
      <c r="Q16" s="396"/>
      <c r="R16" s="48"/>
      <c r="S16" s="890">
        <f>IF(N16=0,IF(G16&gt;0,"皆増",0),IF(G16=0,"皆減",ROUND((G16-N16)/N16*100,1)))</f>
        <v>150.69999999999999</v>
      </c>
      <c r="T16" s="891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892"/>
      <c r="T17" s="893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3483384</v>
      </c>
      <c r="H18" s="351"/>
      <c r="I18" s="351"/>
      <c r="J18" s="351"/>
      <c r="K18" s="351"/>
      <c r="L18" s="46"/>
      <c r="M18" s="47"/>
      <c r="N18" s="395">
        <v>6429529</v>
      </c>
      <c r="O18" s="396"/>
      <c r="P18" s="396"/>
      <c r="Q18" s="396"/>
      <c r="R18" s="68"/>
      <c r="S18" s="772">
        <f>IF(N18=0,IF(G18&gt;0,"皆増",0),IF(G18=0,"皆減",ROUND((G18-N18)/N18*100,1)))</f>
        <v>-45.8</v>
      </c>
      <c r="T18" s="773"/>
      <c r="U18" s="574" t="s">
        <v>38</v>
      </c>
      <c r="V18" s="380"/>
      <c r="W18" s="380"/>
      <c r="X18" s="380"/>
      <c r="Y18" s="381"/>
      <c r="Z18" s="844">
        <v>0.49</v>
      </c>
      <c r="AA18" s="489"/>
      <c r="AB18" s="489"/>
      <c r="AC18" s="489"/>
      <c r="AD18" s="74"/>
      <c r="AE18" s="75"/>
      <c r="AF18" s="258"/>
      <c r="AG18" s="489">
        <v>0.5</v>
      </c>
      <c r="AH18" s="489"/>
      <c r="AI18" s="489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845"/>
      <c r="AA19" s="499"/>
      <c r="AB19" s="499"/>
      <c r="AC19" s="499"/>
      <c r="AD19" s="77"/>
      <c r="AE19" s="78"/>
      <c r="AF19" s="259"/>
      <c r="AG19" s="499"/>
      <c r="AH19" s="499"/>
      <c r="AI19" s="499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-2946145</v>
      </c>
      <c r="H20" s="396"/>
      <c r="I20" s="396"/>
      <c r="J20" s="396"/>
      <c r="K20" s="396"/>
      <c r="L20" s="46"/>
      <c r="M20" s="47"/>
      <c r="N20" s="395">
        <v>332709</v>
      </c>
      <c r="O20" s="396"/>
      <c r="P20" s="396"/>
      <c r="Q20" s="396"/>
      <c r="R20" s="48"/>
      <c r="S20" s="531"/>
      <c r="T20" s="532"/>
      <c r="U20" s="547" t="s">
        <v>41</v>
      </c>
      <c r="V20" s="548"/>
      <c r="W20" s="548"/>
      <c r="X20" s="548"/>
      <c r="Y20" s="549"/>
      <c r="Z20" s="840">
        <v>3.8</v>
      </c>
      <c r="AA20" s="481"/>
      <c r="AB20" s="481"/>
      <c r="AC20" s="481"/>
      <c r="AD20" s="45"/>
      <c r="AE20" s="80" t="s">
        <v>20</v>
      </c>
      <c r="AF20" s="101"/>
      <c r="AG20" s="888">
        <v>7.4</v>
      </c>
      <c r="AH20" s="888"/>
      <c r="AI20" s="888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894"/>
      <c r="T21" s="895"/>
      <c r="U21" s="550"/>
      <c r="V21" s="551"/>
      <c r="W21" s="551"/>
      <c r="X21" s="551"/>
      <c r="Y21" s="552"/>
      <c r="Z21" s="841"/>
      <c r="AA21" s="501"/>
      <c r="AB21" s="501"/>
      <c r="AC21" s="501"/>
      <c r="AD21" s="82"/>
      <c r="AE21" s="83"/>
      <c r="AF21" s="110"/>
      <c r="AG21" s="889"/>
      <c r="AH21" s="889"/>
      <c r="AI21" s="889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7967499</v>
      </c>
      <c r="H22" s="396"/>
      <c r="I22" s="396"/>
      <c r="J22" s="396"/>
      <c r="K22" s="396"/>
      <c r="L22" s="46"/>
      <c r="M22" s="47"/>
      <c r="N22" s="395">
        <v>14369490</v>
      </c>
      <c r="O22" s="396"/>
      <c r="P22" s="396"/>
      <c r="Q22" s="396"/>
      <c r="R22" s="48"/>
      <c r="S22" s="772">
        <f>IF(N22=0,IF(G22&gt;0,"皆増",0),IF(G22=0,"皆減",ROUND((G22-N22)/N22*100,1)))</f>
        <v>-44.6</v>
      </c>
      <c r="T22" s="773"/>
      <c r="U22" s="547" t="s">
        <v>44</v>
      </c>
      <c r="V22" s="548"/>
      <c r="W22" s="548"/>
      <c r="X22" s="548"/>
      <c r="Y22" s="549"/>
      <c r="Z22" s="840">
        <v>71.2</v>
      </c>
      <c r="AA22" s="481"/>
      <c r="AB22" s="481"/>
      <c r="AC22" s="481"/>
      <c r="AD22" s="45"/>
      <c r="AE22" s="80" t="s">
        <v>20</v>
      </c>
      <c r="AF22" s="101"/>
      <c r="AG22" s="888">
        <v>70.400000000000006</v>
      </c>
      <c r="AH22" s="888"/>
      <c r="AI22" s="888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841"/>
      <c r="AA23" s="501"/>
      <c r="AB23" s="501"/>
      <c r="AC23" s="501"/>
      <c r="AD23" s="54"/>
      <c r="AE23" s="83"/>
      <c r="AF23" s="110"/>
      <c r="AG23" s="889"/>
      <c r="AH23" s="889"/>
      <c r="AI23" s="889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890" t="s">
        <v>227</v>
      </c>
      <c r="T24" s="891"/>
      <c r="U24" s="547" t="s">
        <v>47</v>
      </c>
      <c r="V24" s="548"/>
      <c r="W24" s="548"/>
      <c r="X24" s="548"/>
      <c r="Y24" s="549"/>
      <c r="Z24" s="525">
        <v>36042530</v>
      </c>
      <c r="AA24" s="526"/>
      <c r="AB24" s="526"/>
      <c r="AC24" s="526"/>
      <c r="AD24" s="69"/>
      <c r="AE24" s="63" t="s">
        <v>19</v>
      </c>
      <c r="AF24" s="525">
        <v>23887239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892"/>
      <c r="T25" s="893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6814000</v>
      </c>
      <c r="H26" s="396"/>
      <c r="I26" s="396"/>
      <c r="J26" s="396"/>
      <c r="K26" s="396"/>
      <c r="L26" s="46"/>
      <c r="M26" s="47"/>
      <c r="N26" s="395">
        <v>9583400</v>
      </c>
      <c r="O26" s="396"/>
      <c r="P26" s="396"/>
      <c r="Q26" s="396"/>
      <c r="R26" s="48"/>
      <c r="S26" s="772">
        <f>IF(N26=0,IF(G26&gt;0,"皆増",0),IF(G26=0,"皆減",ROUND((G26-N26)/N26*100,1)))</f>
        <v>-28.9</v>
      </c>
      <c r="T26" s="773"/>
      <c r="U26" s="547" t="s">
        <v>50</v>
      </c>
      <c r="V26" s="548"/>
      <c r="W26" s="548"/>
      <c r="X26" s="548"/>
      <c r="Y26" s="549"/>
      <c r="Z26" s="525">
        <v>40997434</v>
      </c>
      <c r="AA26" s="526"/>
      <c r="AB26" s="526"/>
      <c r="AC26" s="526"/>
      <c r="AD26" s="69"/>
      <c r="AE26" s="63" t="s">
        <v>19</v>
      </c>
      <c r="AF26" s="525">
        <v>56566525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-1792646</v>
      </c>
      <c r="H28" s="351"/>
      <c r="I28" s="351"/>
      <c r="J28" s="351"/>
      <c r="K28" s="351"/>
      <c r="L28" s="46"/>
      <c r="M28" s="47"/>
      <c r="N28" s="395">
        <v>5118799</v>
      </c>
      <c r="O28" s="396"/>
      <c r="P28" s="396"/>
      <c r="Q28" s="396"/>
      <c r="R28" s="68"/>
      <c r="S28" s="531"/>
      <c r="T28" s="532"/>
      <c r="U28" s="878"/>
      <c r="V28" s="879"/>
      <c r="W28" s="879"/>
      <c r="X28" s="879"/>
      <c r="Y28" s="880"/>
      <c r="Z28" s="884"/>
      <c r="AA28" s="536"/>
      <c r="AB28" s="536"/>
      <c r="AC28" s="536"/>
      <c r="AD28" s="536"/>
      <c r="AE28" s="885"/>
      <c r="AF28" s="884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75"/>
      <c r="O29" s="376"/>
      <c r="P29" s="376"/>
      <c r="Q29" s="376"/>
      <c r="R29" s="88"/>
      <c r="S29" s="533"/>
      <c r="T29" s="534"/>
      <c r="U29" s="881"/>
      <c r="V29" s="882"/>
      <c r="W29" s="882"/>
      <c r="X29" s="882"/>
      <c r="Y29" s="883"/>
      <c r="Z29" s="886"/>
      <c r="AA29" s="539"/>
      <c r="AB29" s="539"/>
      <c r="AC29" s="539"/>
      <c r="AD29" s="539"/>
      <c r="AE29" s="887"/>
      <c r="AF29" s="886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 t="s">
        <v>251</v>
      </c>
      <c r="AB34" s="481"/>
      <c r="AC34" s="481"/>
      <c r="AD34" s="497" t="s">
        <v>63</v>
      </c>
      <c r="AE34" s="498"/>
      <c r="AF34" s="45"/>
      <c r="AG34" s="102"/>
      <c r="AH34" s="481">
        <v>-4.0999999999999996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227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227</v>
      </c>
      <c r="AB36" s="496"/>
      <c r="AC36" s="496"/>
      <c r="AD36" s="497" t="s">
        <v>63</v>
      </c>
      <c r="AE36" s="498"/>
      <c r="AF36" s="61"/>
      <c r="AG36" s="102"/>
      <c r="AH36" s="481" t="s">
        <v>227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877" t="s">
        <v>84</v>
      </c>
      <c r="C43" s="131"/>
      <c r="D43" s="43"/>
      <c r="E43" s="260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34784980</v>
      </c>
      <c r="Y43" s="396"/>
      <c r="Z43" s="397"/>
      <c r="AA43" s="395">
        <v>736349</v>
      </c>
      <c r="AB43" s="396"/>
      <c r="AC43" s="397"/>
      <c r="AD43" s="413">
        <v>41343494</v>
      </c>
      <c r="AE43" s="414"/>
      <c r="AF43" s="414"/>
      <c r="AG43" s="415"/>
      <c r="AH43" s="395">
        <f>SUM(X43:AG44)</f>
        <v>76864823</v>
      </c>
      <c r="AI43" s="396"/>
      <c r="AJ43" s="396"/>
      <c r="AK43" s="398"/>
    </row>
    <row r="44" spans="1:40" ht="39" customHeight="1" x14ac:dyDescent="0.15">
      <c r="A44" s="29"/>
      <c r="B44" s="479"/>
      <c r="C44" s="401" t="s">
        <v>86</v>
      </c>
      <c r="D44" s="384"/>
      <c r="E44" s="375">
        <v>2074</v>
      </c>
      <c r="F44" s="376"/>
      <c r="G44" s="377"/>
      <c r="H44" s="375">
        <v>294842.62295081967</v>
      </c>
      <c r="I44" s="376"/>
      <c r="J44" s="376"/>
      <c r="K44" s="377"/>
      <c r="L44" s="375">
        <v>132</v>
      </c>
      <c r="M44" s="376"/>
      <c r="N44" s="377"/>
      <c r="O44" s="375">
        <v>2052</v>
      </c>
      <c r="P44" s="376"/>
      <c r="Q44" s="375">
        <v>295287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9"/>
      <c r="C45" s="261"/>
      <c r="D45" s="135" t="s">
        <v>87</v>
      </c>
      <c r="E45" s="387">
        <v>155</v>
      </c>
      <c r="F45" s="388"/>
      <c r="G45" s="389"/>
      <c r="H45" s="387">
        <v>287672</v>
      </c>
      <c r="I45" s="388"/>
      <c r="J45" s="388"/>
      <c r="K45" s="389"/>
      <c r="L45" s="387">
        <v>3</v>
      </c>
      <c r="M45" s="388"/>
      <c r="N45" s="389"/>
      <c r="O45" s="387">
        <v>162</v>
      </c>
      <c r="P45" s="388"/>
      <c r="Q45" s="387">
        <v>297155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7967499</v>
      </c>
      <c r="Y45" s="396"/>
      <c r="Z45" s="397"/>
      <c r="AA45" s="350">
        <v>1618782</v>
      </c>
      <c r="AB45" s="351"/>
      <c r="AC45" s="352"/>
      <c r="AD45" s="395">
        <v>10349939</v>
      </c>
      <c r="AE45" s="396"/>
      <c r="AF45" s="396"/>
      <c r="AG45" s="397"/>
      <c r="AH45" s="395">
        <f>SUM(X45:AG46)</f>
        <v>19936220</v>
      </c>
      <c r="AI45" s="396"/>
      <c r="AJ45" s="396"/>
      <c r="AK45" s="398"/>
    </row>
    <row r="46" spans="1:40" ht="18.75" customHeight="1" x14ac:dyDescent="0.15">
      <c r="A46" s="29"/>
      <c r="B46" s="479"/>
      <c r="C46" s="434" t="s">
        <v>90</v>
      </c>
      <c r="D46" s="381"/>
      <c r="E46" s="350">
        <v>15</v>
      </c>
      <c r="F46" s="351"/>
      <c r="G46" s="352"/>
      <c r="H46" s="350">
        <v>367673</v>
      </c>
      <c r="I46" s="351"/>
      <c r="J46" s="351"/>
      <c r="K46" s="352"/>
      <c r="L46" s="350">
        <v>1</v>
      </c>
      <c r="M46" s="351"/>
      <c r="N46" s="352"/>
      <c r="O46" s="350">
        <v>15</v>
      </c>
      <c r="P46" s="351"/>
      <c r="Q46" s="350">
        <v>362803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6814000</v>
      </c>
      <c r="Y47" s="351"/>
      <c r="Z47" s="352"/>
      <c r="AA47" s="350">
        <v>447534</v>
      </c>
      <c r="AB47" s="351"/>
      <c r="AC47" s="352"/>
      <c r="AD47" s="350">
        <v>9593653</v>
      </c>
      <c r="AE47" s="351"/>
      <c r="AF47" s="351"/>
      <c r="AG47" s="352"/>
      <c r="AH47" s="395">
        <f>SUM(X47:AG48)</f>
        <v>16855187</v>
      </c>
      <c r="AI47" s="396"/>
      <c r="AJ47" s="396"/>
      <c r="AK47" s="398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230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230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2089</v>
      </c>
      <c r="F49" s="388"/>
      <c r="G49" s="389"/>
      <c r="H49" s="387">
        <v>295366</v>
      </c>
      <c r="I49" s="388"/>
      <c r="J49" s="388"/>
      <c r="K49" s="389"/>
      <c r="L49" s="387">
        <f>L44+L46+L48</f>
        <v>133</v>
      </c>
      <c r="M49" s="388"/>
      <c r="N49" s="389"/>
      <c r="O49" s="387">
        <v>2067</v>
      </c>
      <c r="P49" s="388"/>
      <c r="Q49" s="387">
        <v>295777</v>
      </c>
      <c r="R49" s="388"/>
      <c r="S49" s="390"/>
      <c r="T49" s="446"/>
      <c r="U49" s="403"/>
      <c r="V49" s="371" t="s">
        <v>94</v>
      </c>
      <c r="W49" s="372"/>
      <c r="X49" s="350">
        <v>-1</v>
      </c>
      <c r="Y49" s="351"/>
      <c r="Z49" s="352"/>
      <c r="AA49" s="350">
        <v>0</v>
      </c>
      <c r="AB49" s="351"/>
      <c r="AC49" s="352"/>
      <c r="AD49" s="350">
        <v>-1</v>
      </c>
      <c r="AE49" s="351"/>
      <c r="AF49" s="351"/>
      <c r="AG49" s="352"/>
      <c r="AH49" s="395">
        <f>SUM(X49:AG50)</f>
        <v>-2</v>
      </c>
      <c r="AI49" s="396"/>
      <c r="AJ49" s="396"/>
      <c r="AK49" s="398"/>
    </row>
    <row r="50" spans="1:40" ht="18.75" customHeight="1" x14ac:dyDescent="0.15">
      <c r="A50" s="29"/>
      <c r="B50" s="379" t="s">
        <v>95</v>
      </c>
      <c r="C50" s="380"/>
      <c r="D50" s="381"/>
      <c r="E50" s="350">
        <v>109</v>
      </c>
      <c r="F50" s="351"/>
      <c r="G50" s="352"/>
      <c r="H50" s="350">
        <v>281849</v>
      </c>
      <c r="I50" s="351"/>
      <c r="J50" s="351"/>
      <c r="K50" s="352"/>
      <c r="L50" s="350">
        <v>7</v>
      </c>
      <c r="M50" s="351"/>
      <c r="N50" s="352"/>
      <c r="O50" s="350">
        <v>107</v>
      </c>
      <c r="P50" s="351"/>
      <c r="Q50" s="350">
        <v>278752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35938478</v>
      </c>
      <c r="Y51" s="351"/>
      <c r="Z51" s="352"/>
      <c r="AA51" s="350">
        <f>AA43+AA45-AA47+AA49</f>
        <v>1907597</v>
      </c>
      <c r="AB51" s="351"/>
      <c r="AC51" s="352"/>
      <c r="AD51" s="356">
        <f>AD43+AD45-AD47+AD49</f>
        <v>42099779</v>
      </c>
      <c r="AE51" s="357"/>
      <c r="AF51" s="357"/>
      <c r="AG51" s="358"/>
      <c r="AH51" s="350">
        <f>AH43+AH45-AH47+AH49</f>
        <v>79945854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2198</v>
      </c>
      <c r="F52" s="368"/>
      <c r="G52" s="369"/>
      <c r="H52" s="367">
        <v>294695</v>
      </c>
      <c r="I52" s="368"/>
      <c r="J52" s="368"/>
      <c r="K52" s="369"/>
      <c r="L52" s="367">
        <f>L49+L50</f>
        <v>140</v>
      </c>
      <c r="M52" s="368"/>
      <c r="N52" s="369"/>
      <c r="O52" s="367">
        <v>2174</v>
      </c>
      <c r="P52" s="368"/>
      <c r="Q52" s="367">
        <v>294939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30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39370078740157483" bottom="0.19685039370078741" header="0" footer="0"/>
  <pageSetup paperSize="9" scale="68" pageOrder="overThenDown" orientation="portrait" blackAndWhite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500A-B50C-441B-B354-BB0B496C889E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252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38446556</v>
      </c>
      <c r="E6" s="219">
        <f t="shared" ref="E6:E33" si="0">IF(D6=0,"－",ROUND(D6/$D$33*100,1))</f>
        <v>18.899999999999999</v>
      </c>
      <c r="F6" s="226">
        <v>0.8</v>
      </c>
      <c r="G6" s="760" t="s">
        <v>109</v>
      </c>
      <c r="H6" s="761"/>
      <c r="I6" s="762"/>
      <c r="J6" s="685">
        <v>19158352</v>
      </c>
      <c r="K6" s="687"/>
      <c r="L6" s="227">
        <f t="shared" ref="L6:L29" si="1">IF(J6=0,"－",ROUND(J6/$J$29*100,1))</f>
        <v>9.6</v>
      </c>
      <c r="M6" s="793">
        <v>-4.9000000000000004</v>
      </c>
      <c r="N6" s="794"/>
      <c r="O6" s="156">
        <v>17866094</v>
      </c>
      <c r="P6" s="685">
        <v>17568879</v>
      </c>
      <c r="Q6" s="687"/>
      <c r="R6" s="228">
        <f>IF(P6=0,"－",ROUND(P6/$P$25*100,1))</f>
        <v>18.7</v>
      </c>
    </row>
    <row r="7" spans="1:20" ht="23.25" customHeight="1" x14ac:dyDescent="0.15">
      <c r="B7" s="696" t="s">
        <v>110</v>
      </c>
      <c r="C7" s="697"/>
      <c r="D7" s="156">
        <v>459634</v>
      </c>
      <c r="E7" s="230">
        <f t="shared" si="0"/>
        <v>0.2</v>
      </c>
      <c r="F7" s="226">
        <v>0.8</v>
      </c>
      <c r="G7" s="162" t="s">
        <v>111</v>
      </c>
      <c r="H7" s="753" t="s">
        <v>112</v>
      </c>
      <c r="I7" s="753"/>
      <c r="J7" s="649">
        <v>13749982</v>
      </c>
      <c r="K7" s="651"/>
      <c r="L7" s="227">
        <f t="shared" si="1"/>
        <v>6.9</v>
      </c>
      <c r="M7" s="793">
        <v>1.1000000000000001</v>
      </c>
      <c r="N7" s="794"/>
      <c r="O7" s="156">
        <v>12837352</v>
      </c>
      <c r="P7" s="649">
        <v>12825168</v>
      </c>
      <c r="Q7" s="651"/>
      <c r="R7" s="231">
        <f t="shared" ref="R7:R16" si="2">IF(P7=0,"－",ROUND(P7/$P$25*100,1))</f>
        <v>13.6</v>
      </c>
    </row>
    <row r="8" spans="1:20" ht="23.25" customHeight="1" x14ac:dyDescent="0.15">
      <c r="B8" s="696" t="s">
        <v>113</v>
      </c>
      <c r="C8" s="697"/>
      <c r="D8" s="156">
        <v>146652</v>
      </c>
      <c r="E8" s="230">
        <f t="shared" si="0"/>
        <v>0.1</v>
      </c>
      <c r="F8" s="226">
        <v>18.100000000000001</v>
      </c>
      <c r="G8" s="164"/>
      <c r="H8" s="753" t="s">
        <v>114</v>
      </c>
      <c r="I8" s="753"/>
      <c r="J8" s="649">
        <v>648954</v>
      </c>
      <c r="K8" s="651"/>
      <c r="L8" s="227">
        <f t="shared" si="1"/>
        <v>0.3</v>
      </c>
      <c r="M8" s="793">
        <v>-67.900000000000006</v>
      </c>
      <c r="N8" s="794"/>
      <c r="O8" s="156">
        <v>648954</v>
      </c>
      <c r="P8" s="649">
        <v>379935</v>
      </c>
      <c r="Q8" s="651"/>
      <c r="R8" s="231">
        <f t="shared" si="2"/>
        <v>0.4</v>
      </c>
    </row>
    <row r="9" spans="1:20" ht="23.25" customHeight="1" x14ac:dyDescent="0.15">
      <c r="B9" s="696" t="s">
        <v>115</v>
      </c>
      <c r="C9" s="697"/>
      <c r="D9" s="156">
        <v>781392</v>
      </c>
      <c r="E9" s="230">
        <f t="shared" si="0"/>
        <v>0.4</v>
      </c>
      <c r="F9" s="232">
        <v>18.2</v>
      </c>
      <c r="G9" s="735" t="s">
        <v>116</v>
      </c>
      <c r="H9" s="736"/>
      <c r="I9" s="719"/>
      <c r="J9" s="649">
        <v>52570620</v>
      </c>
      <c r="K9" s="651"/>
      <c r="L9" s="227">
        <f t="shared" si="1"/>
        <v>26.5</v>
      </c>
      <c r="M9" s="793">
        <v>4.2</v>
      </c>
      <c r="N9" s="794"/>
      <c r="O9" s="156">
        <v>22641386</v>
      </c>
      <c r="P9" s="649">
        <v>17535425</v>
      </c>
      <c r="Q9" s="651"/>
      <c r="R9" s="231">
        <f t="shared" si="2"/>
        <v>18.600000000000001</v>
      </c>
    </row>
    <row r="10" spans="1:20" ht="23.25" customHeight="1" x14ac:dyDescent="0.15">
      <c r="B10" s="696" t="s">
        <v>117</v>
      </c>
      <c r="C10" s="697"/>
      <c r="D10" s="156">
        <v>842180</v>
      </c>
      <c r="E10" s="230">
        <f t="shared" si="0"/>
        <v>0.4</v>
      </c>
      <c r="F10" s="232">
        <v>65.599999999999994</v>
      </c>
      <c r="G10" s="735" t="s">
        <v>118</v>
      </c>
      <c r="H10" s="736"/>
      <c r="I10" s="719"/>
      <c r="J10" s="649">
        <v>10228680</v>
      </c>
      <c r="K10" s="651"/>
      <c r="L10" s="227">
        <f t="shared" si="1"/>
        <v>5.2</v>
      </c>
      <c r="M10" s="793">
        <v>542</v>
      </c>
      <c r="N10" s="794"/>
      <c r="O10" s="156">
        <v>10228680</v>
      </c>
      <c r="P10" s="649">
        <v>1517424</v>
      </c>
      <c r="Q10" s="651"/>
      <c r="R10" s="231">
        <f t="shared" si="2"/>
        <v>1.6</v>
      </c>
    </row>
    <row r="11" spans="1:20" ht="23.25" customHeight="1" x14ac:dyDescent="0.15">
      <c r="B11" s="696" t="s">
        <v>119</v>
      </c>
      <c r="C11" s="697"/>
      <c r="D11" s="156">
        <v>8146775</v>
      </c>
      <c r="E11" s="230">
        <f t="shared" si="0"/>
        <v>4</v>
      </c>
      <c r="F11" s="232">
        <v>-1</v>
      </c>
      <c r="G11" s="750" t="s">
        <v>120</v>
      </c>
      <c r="H11" s="752" t="s">
        <v>121</v>
      </c>
      <c r="I11" s="719"/>
      <c r="J11" s="649">
        <v>10228680</v>
      </c>
      <c r="K11" s="651"/>
      <c r="L11" s="227">
        <f t="shared" si="1"/>
        <v>5.2</v>
      </c>
      <c r="M11" s="680">
        <v>542</v>
      </c>
      <c r="N11" s="786"/>
      <c r="O11" s="156">
        <v>10228680</v>
      </c>
      <c r="P11" s="649">
        <v>1517424</v>
      </c>
      <c r="Q11" s="651"/>
      <c r="R11" s="231">
        <f t="shared" si="2"/>
        <v>1.6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178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896" t="s">
        <v>124</v>
      </c>
      <c r="N12" s="897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3346</v>
      </c>
      <c r="E13" s="234">
        <f t="shared" si="0"/>
        <v>0</v>
      </c>
      <c r="F13" s="232">
        <v>15833.3</v>
      </c>
      <c r="G13" s="735" t="s">
        <v>127</v>
      </c>
      <c r="H13" s="736"/>
      <c r="I13" s="719"/>
      <c r="J13" s="649">
        <f>J6+J9+J10</f>
        <v>81957652</v>
      </c>
      <c r="K13" s="651"/>
      <c r="L13" s="227">
        <f t="shared" si="1"/>
        <v>41.3</v>
      </c>
      <c r="M13" s="793">
        <v>13.5</v>
      </c>
      <c r="N13" s="794"/>
      <c r="O13" s="168">
        <f>O6+O9+O10</f>
        <v>50736160</v>
      </c>
      <c r="P13" s="649">
        <f>P6+P9+P10</f>
        <v>36621728</v>
      </c>
      <c r="Q13" s="651"/>
      <c r="R13" s="231">
        <f t="shared" si="2"/>
        <v>38.9</v>
      </c>
    </row>
    <row r="14" spans="1:20" ht="23.25" customHeight="1" x14ac:dyDescent="0.15">
      <c r="B14" s="696" t="s">
        <v>128</v>
      </c>
      <c r="C14" s="697"/>
      <c r="D14" s="156">
        <v>125188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24591886</v>
      </c>
      <c r="K14" s="651"/>
      <c r="L14" s="227">
        <f t="shared" si="1"/>
        <v>12.4</v>
      </c>
      <c r="M14" s="680">
        <v>-1.4</v>
      </c>
      <c r="N14" s="786"/>
      <c r="O14" s="156">
        <v>20012150</v>
      </c>
      <c r="P14" s="649">
        <v>17955830</v>
      </c>
      <c r="Q14" s="651"/>
      <c r="R14" s="235">
        <f t="shared" si="2"/>
        <v>19.100000000000001</v>
      </c>
    </row>
    <row r="15" spans="1:20" ht="23.25" customHeight="1" x14ac:dyDescent="0.15">
      <c r="B15" s="792" t="s">
        <v>130</v>
      </c>
      <c r="C15" s="737"/>
      <c r="D15" s="156">
        <v>162055</v>
      </c>
      <c r="E15" s="233">
        <f t="shared" si="0"/>
        <v>0.1</v>
      </c>
      <c r="F15" s="232">
        <v>-14.7</v>
      </c>
      <c r="G15" s="735" t="s">
        <v>131</v>
      </c>
      <c r="H15" s="736"/>
      <c r="I15" s="719"/>
      <c r="J15" s="649">
        <v>1607588</v>
      </c>
      <c r="K15" s="651"/>
      <c r="L15" s="227">
        <f t="shared" si="1"/>
        <v>0.8</v>
      </c>
      <c r="M15" s="680">
        <v>9.5</v>
      </c>
      <c r="N15" s="786"/>
      <c r="O15" s="156">
        <v>1419111</v>
      </c>
      <c r="P15" s="649">
        <v>1418791</v>
      </c>
      <c r="Q15" s="651"/>
      <c r="R15" s="231">
        <f t="shared" si="2"/>
        <v>1.5</v>
      </c>
    </row>
    <row r="16" spans="1:20" ht="23.25" customHeight="1" x14ac:dyDescent="0.15">
      <c r="B16" s="696" t="s">
        <v>132</v>
      </c>
      <c r="C16" s="737"/>
      <c r="D16" s="156">
        <v>47336159</v>
      </c>
      <c r="E16" s="230">
        <f t="shared" si="0"/>
        <v>23.2</v>
      </c>
      <c r="F16" s="232">
        <v>5.9</v>
      </c>
      <c r="G16" s="735" t="s">
        <v>133</v>
      </c>
      <c r="H16" s="736"/>
      <c r="I16" s="719"/>
      <c r="J16" s="649">
        <v>8937751</v>
      </c>
      <c r="K16" s="651"/>
      <c r="L16" s="227">
        <f t="shared" si="1"/>
        <v>4.5</v>
      </c>
      <c r="M16" s="680">
        <v>-2.7</v>
      </c>
      <c r="N16" s="786"/>
      <c r="O16" s="156">
        <v>6519192</v>
      </c>
      <c r="P16" s="649">
        <v>3187791</v>
      </c>
      <c r="Q16" s="651"/>
      <c r="R16" s="231">
        <f t="shared" si="2"/>
        <v>3.4</v>
      </c>
    </row>
    <row r="17" spans="1:21" ht="23.25" customHeight="1" x14ac:dyDescent="0.15">
      <c r="B17" s="738" t="s">
        <v>120</v>
      </c>
      <c r="C17" s="171" t="s">
        <v>134</v>
      </c>
      <c r="D17" s="156">
        <v>43803447</v>
      </c>
      <c r="E17" s="230">
        <f t="shared" si="0"/>
        <v>21.5</v>
      </c>
      <c r="F17" s="232">
        <v>4.3</v>
      </c>
      <c r="G17" s="735" t="s">
        <v>42</v>
      </c>
      <c r="H17" s="736"/>
      <c r="I17" s="719"/>
      <c r="J17" s="649">
        <v>19936220</v>
      </c>
      <c r="K17" s="651"/>
      <c r="L17" s="227">
        <f t="shared" si="1"/>
        <v>10</v>
      </c>
      <c r="M17" s="680">
        <v>-3.6</v>
      </c>
      <c r="N17" s="786"/>
      <c r="O17" s="156">
        <v>18863607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3532712</v>
      </c>
      <c r="E18" s="230">
        <f t="shared" si="0"/>
        <v>1.7</v>
      </c>
      <c r="F18" s="232">
        <v>31.1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178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24609</v>
      </c>
      <c r="E19" s="230">
        <f t="shared" si="0"/>
        <v>0</v>
      </c>
      <c r="F19" s="232">
        <v>-11.6</v>
      </c>
      <c r="G19" s="735" t="s">
        <v>138</v>
      </c>
      <c r="H19" s="736"/>
      <c r="I19" s="719"/>
      <c r="J19" s="649">
        <v>19961</v>
      </c>
      <c r="K19" s="651"/>
      <c r="L19" s="227">
        <f t="shared" si="1"/>
        <v>0</v>
      </c>
      <c r="M19" s="680">
        <v>6</v>
      </c>
      <c r="N19" s="786"/>
      <c r="O19" s="156">
        <v>19961</v>
      </c>
      <c r="P19" s="649">
        <v>1849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96474546</v>
      </c>
      <c r="E20" s="230">
        <f t="shared" si="0"/>
        <v>47.3</v>
      </c>
      <c r="F20" s="232">
        <v>3.6</v>
      </c>
      <c r="G20" s="735" t="s">
        <v>141</v>
      </c>
      <c r="H20" s="736"/>
      <c r="I20" s="719"/>
      <c r="J20" s="649">
        <v>12537924</v>
      </c>
      <c r="K20" s="651"/>
      <c r="L20" s="227">
        <f t="shared" si="1"/>
        <v>6.3</v>
      </c>
      <c r="M20" s="680">
        <v>18.2</v>
      </c>
      <c r="N20" s="786"/>
      <c r="O20" s="156">
        <v>10410096</v>
      </c>
      <c r="P20" s="649">
        <v>7823316</v>
      </c>
      <c r="Q20" s="651"/>
      <c r="R20" s="231">
        <f>IF(P20=0,"－",ROUND(P20/$P$25*100,1))</f>
        <v>8.3000000000000007</v>
      </c>
    </row>
    <row r="21" spans="1:21" ht="23.25" customHeight="1" x14ac:dyDescent="0.15">
      <c r="B21" s="696" t="s">
        <v>142</v>
      </c>
      <c r="C21" s="697"/>
      <c r="D21" s="156">
        <v>959024</v>
      </c>
      <c r="E21" s="233">
        <f t="shared" si="0"/>
        <v>0.5</v>
      </c>
      <c r="F21" s="232">
        <v>-5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178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1525570</v>
      </c>
      <c r="E22" s="230">
        <f t="shared" si="0"/>
        <v>0.7</v>
      </c>
      <c r="F22" s="226">
        <v>-0.5</v>
      </c>
      <c r="G22" s="733" t="s">
        <v>145</v>
      </c>
      <c r="H22" s="734"/>
      <c r="I22" s="726"/>
      <c r="J22" s="650">
        <f>J24+J27+J28</f>
        <v>48988310</v>
      </c>
      <c r="K22" s="651"/>
      <c r="L22" s="227">
        <f t="shared" si="1"/>
        <v>24.7</v>
      </c>
      <c r="M22" s="680">
        <v>111.3</v>
      </c>
      <c r="N22" s="786"/>
      <c r="O22" s="172">
        <f>O24+O27+O28</f>
        <v>13434294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575884</v>
      </c>
      <c r="E23" s="230">
        <f t="shared" si="0"/>
        <v>0.3</v>
      </c>
      <c r="F23" s="226">
        <v>0.4</v>
      </c>
      <c r="G23" s="176"/>
      <c r="H23" s="725" t="s">
        <v>148</v>
      </c>
      <c r="I23" s="726"/>
      <c r="J23" s="649">
        <v>741345</v>
      </c>
      <c r="K23" s="651"/>
      <c r="L23" s="227">
        <f t="shared" si="1"/>
        <v>0.4</v>
      </c>
      <c r="M23" s="680">
        <v>66.2</v>
      </c>
      <c r="N23" s="786"/>
      <c r="O23" s="156">
        <v>741345</v>
      </c>
      <c r="P23" s="787">
        <v>67009305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34053180</v>
      </c>
      <c r="E24" s="230">
        <f t="shared" si="0"/>
        <v>16.7</v>
      </c>
      <c r="F24" s="232">
        <v>-8.5</v>
      </c>
      <c r="G24" s="727" t="s">
        <v>150</v>
      </c>
      <c r="H24" s="725" t="s">
        <v>151</v>
      </c>
      <c r="I24" s="726"/>
      <c r="J24" s="649">
        <v>48988310</v>
      </c>
      <c r="K24" s="651"/>
      <c r="L24" s="227">
        <f t="shared" si="1"/>
        <v>24.7</v>
      </c>
      <c r="M24" s="680">
        <v>111.3</v>
      </c>
      <c r="N24" s="786"/>
      <c r="O24" s="156">
        <v>13434294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20642129</v>
      </c>
      <c r="E25" s="230">
        <f t="shared" si="0"/>
        <v>10.1</v>
      </c>
      <c r="F25" s="232">
        <v>32.799999999999997</v>
      </c>
      <c r="G25" s="727"/>
      <c r="H25" s="723" t="s">
        <v>120</v>
      </c>
      <c r="I25" s="144" t="s">
        <v>154</v>
      </c>
      <c r="J25" s="649">
        <v>13485982</v>
      </c>
      <c r="K25" s="651"/>
      <c r="L25" s="227">
        <f t="shared" si="1"/>
        <v>6.8</v>
      </c>
      <c r="M25" s="680">
        <v>9.1999999999999993</v>
      </c>
      <c r="N25" s="786"/>
      <c r="O25" s="156">
        <v>2354592</v>
      </c>
      <c r="P25" s="787">
        <v>94129895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335132</v>
      </c>
      <c r="E26" s="230">
        <f t="shared" si="0"/>
        <v>0.2</v>
      </c>
      <c r="F26" s="232">
        <v>28.4</v>
      </c>
      <c r="G26" s="727"/>
      <c r="H26" s="724"/>
      <c r="I26" s="144" t="s">
        <v>156</v>
      </c>
      <c r="J26" s="649">
        <v>35502328</v>
      </c>
      <c r="K26" s="651"/>
      <c r="L26" s="227">
        <f t="shared" si="1"/>
        <v>17.899999999999999</v>
      </c>
      <c r="M26" s="680">
        <v>227.6</v>
      </c>
      <c r="N26" s="786"/>
      <c r="O26" s="156">
        <v>11079702</v>
      </c>
      <c r="R26" s="180"/>
    </row>
    <row r="27" spans="1:21" ht="23.25" customHeight="1" x14ac:dyDescent="0.15">
      <c r="B27" s="696" t="s">
        <v>157</v>
      </c>
      <c r="C27" s="697"/>
      <c r="D27" s="156">
        <v>193141</v>
      </c>
      <c r="E27" s="230">
        <f t="shared" si="0"/>
        <v>0.1</v>
      </c>
      <c r="F27" s="232">
        <v>658.6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178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16955427</v>
      </c>
      <c r="E28" s="234">
        <f t="shared" si="0"/>
        <v>8.3000000000000007</v>
      </c>
      <c r="F28" s="232">
        <v>62.5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178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7166339</v>
      </c>
      <c r="E29" s="230">
        <f t="shared" si="0"/>
        <v>3.5</v>
      </c>
      <c r="F29" s="232">
        <v>10.6</v>
      </c>
      <c r="G29" s="698" t="s">
        <v>162</v>
      </c>
      <c r="H29" s="659"/>
      <c r="I29" s="618"/>
      <c r="J29" s="649">
        <f>SUM(J13:K22)</f>
        <v>198577292</v>
      </c>
      <c r="K29" s="651"/>
      <c r="L29" s="242">
        <f t="shared" si="1"/>
        <v>100</v>
      </c>
      <c r="M29" s="784">
        <v>22.4</v>
      </c>
      <c r="N29" s="785"/>
      <c r="O29" s="182">
        <f>SUM(O13:O22)</f>
        <v>121414571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2805237</v>
      </c>
      <c r="E30" s="230">
        <f t="shared" si="0"/>
        <v>1.4</v>
      </c>
      <c r="F30" s="226">
        <v>67.599999999999994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22222000</v>
      </c>
      <c r="E31" s="230">
        <f t="shared" si="0"/>
        <v>10.9</v>
      </c>
      <c r="F31" s="226">
        <v>1351.5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107433063</v>
      </c>
      <c r="E32" s="234">
        <f t="shared" si="0"/>
        <v>52.7</v>
      </c>
      <c r="F32" s="226">
        <v>40.799999999999997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203907609</v>
      </c>
      <c r="E33" s="243">
        <f t="shared" si="0"/>
        <v>100</v>
      </c>
      <c r="F33" s="244">
        <v>20.3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36194283</v>
      </c>
      <c r="O37" s="651"/>
      <c r="P37" s="206">
        <f t="shared" ref="P37:P43" si="3">IF(N37=0,"－",ROUND(N37/$N$43*100,1))</f>
        <v>94.1</v>
      </c>
      <c r="Q37" s="680">
        <v>0.7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1022528</v>
      </c>
      <c r="E38" s="219">
        <f t="shared" ref="E38:E51" si="4">IF(D38=0,"－",ROUND(D38/$D$51*100,1))</f>
        <v>0.5</v>
      </c>
      <c r="F38" s="210">
        <v>8.1</v>
      </c>
      <c r="G38" s="685">
        <v>1022528</v>
      </c>
      <c r="H38" s="686"/>
      <c r="I38" s="687"/>
      <c r="J38" s="245">
        <f t="shared" ref="J38:J51" si="5">IF(G38=0,"－",ROUND(G38/$G$51*100,1))</f>
        <v>0.8</v>
      </c>
      <c r="K38" s="669" t="s">
        <v>173</v>
      </c>
      <c r="L38" s="670"/>
      <c r="M38" s="655"/>
      <c r="N38" s="649">
        <v>130078</v>
      </c>
      <c r="O38" s="651"/>
      <c r="P38" s="206">
        <f t="shared" si="3"/>
        <v>0.3</v>
      </c>
      <c r="Q38" s="680">
        <v>3.2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36734303</v>
      </c>
      <c r="E39" s="219">
        <f t="shared" si="4"/>
        <v>18.5</v>
      </c>
      <c r="F39" s="210">
        <v>27.5</v>
      </c>
      <c r="G39" s="649">
        <v>22004287</v>
      </c>
      <c r="H39" s="650"/>
      <c r="I39" s="651"/>
      <c r="J39" s="246">
        <f t="shared" si="5"/>
        <v>18.100000000000001</v>
      </c>
      <c r="K39" s="669" t="s">
        <v>175</v>
      </c>
      <c r="L39" s="670"/>
      <c r="M39" s="655"/>
      <c r="N39" s="649">
        <v>2122195</v>
      </c>
      <c r="O39" s="651"/>
      <c r="P39" s="206">
        <f t="shared" si="3"/>
        <v>5.5</v>
      </c>
      <c r="Q39" s="680">
        <v>2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81394830</v>
      </c>
      <c r="E40" s="219">
        <f t="shared" si="4"/>
        <v>41</v>
      </c>
      <c r="F40" s="210">
        <v>4.5999999999999996</v>
      </c>
      <c r="G40" s="649">
        <v>45989219</v>
      </c>
      <c r="H40" s="650"/>
      <c r="I40" s="651"/>
      <c r="J40" s="246">
        <f t="shared" si="5"/>
        <v>37.9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13144113</v>
      </c>
      <c r="E41" s="219">
        <f t="shared" si="4"/>
        <v>6.6</v>
      </c>
      <c r="F41" s="210">
        <v>2.5</v>
      </c>
      <c r="G41" s="649">
        <v>10216379</v>
      </c>
      <c r="H41" s="650"/>
      <c r="I41" s="651"/>
      <c r="J41" s="246">
        <f t="shared" si="5"/>
        <v>8.4</v>
      </c>
      <c r="K41" s="669" t="s">
        <v>180</v>
      </c>
      <c r="L41" s="670"/>
      <c r="M41" s="655"/>
      <c r="N41" s="649">
        <v>0</v>
      </c>
      <c r="O41" s="651"/>
      <c r="P41" s="206" t="str">
        <f t="shared" si="3"/>
        <v>－</v>
      </c>
      <c r="Q41" s="680" t="s">
        <v>124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99970</v>
      </c>
      <c r="E42" s="219">
        <f t="shared" si="4"/>
        <v>0.1</v>
      </c>
      <c r="F42" s="210">
        <v>50.2</v>
      </c>
      <c r="G42" s="649">
        <v>87475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1443</v>
      </c>
      <c r="E43" s="219">
        <f t="shared" si="4"/>
        <v>0</v>
      </c>
      <c r="F43" s="210">
        <v>-20.8</v>
      </c>
      <c r="G43" s="649">
        <v>1375</v>
      </c>
      <c r="H43" s="650"/>
      <c r="I43" s="651"/>
      <c r="J43" s="246">
        <f t="shared" si="5"/>
        <v>0</v>
      </c>
      <c r="K43" s="669" t="s">
        <v>75</v>
      </c>
      <c r="L43" s="670"/>
      <c r="M43" s="655"/>
      <c r="N43" s="649">
        <f>SUM(N37:O42)</f>
        <v>38446556</v>
      </c>
      <c r="O43" s="651"/>
      <c r="P43" s="234">
        <f t="shared" si="3"/>
        <v>100</v>
      </c>
      <c r="Q43" s="680">
        <v>0.8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1181557</v>
      </c>
      <c r="E44" s="219">
        <f t="shared" si="4"/>
        <v>0.6</v>
      </c>
      <c r="F44" s="210">
        <v>-9.3000000000000007</v>
      </c>
      <c r="G44" s="649">
        <v>906714</v>
      </c>
      <c r="H44" s="650"/>
      <c r="I44" s="651"/>
      <c r="J44" s="246">
        <f t="shared" si="5"/>
        <v>0.7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27927373</v>
      </c>
      <c r="E45" s="219">
        <f t="shared" si="4"/>
        <v>14.1</v>
      </c>
      <c r="F45" s="210">
        <v>30</v>
      </c>
      <c r="G45" s="649">
        <v>13649194</v>
      </c>
      <c r="H45" s="650"/>
      <c r="I45" s="651"/>
      <c r="J45" s="246">
        <f t="shared" si="5"/>
        <v>11.2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1869488</v>
      </c>
      <c r="E46" s="219">
        <f t="shared" si="4"/>
        <v>0.9</v>
      </c>
      <c r="F46" s="210">
        <v>39.6</v>
      </c>
      <c r="G46" s="649">
        <v>977387</v>
      </c>
      <c r="H46" s="650"/>
      <c r="I46" s="651"/>
      <c r="J46" s="246">
        <f t="shared" si="5"/>
        <v>0.8</v>
      </c>
      <c r="K46" s="675">
        <v>99.1</v>
      </c>
      <c r="L46" s="676"/>
      <c r="M46" s="677"/>
      <c r="N46" s="678">
        <v>40.299999999999997</v>
      </c>
      <c r="O46" s="677"/>
      <c r="P46" s="678">
        <v>97.7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24972985</v>
      </c>
      <c r="E47" s="219">
        <f t="shared" si="4"/>
        <v>12.6</v>
      </c>
      <c r="F47" s="210">
        <v>55.2</v>
      </c>
      <c r="G47" s="649">
        <v>16331311</v>
      </c>
      <c r="H47" s="650"/>
      <c r="I47" s="651"/>
      <c r="J47" s="246">
        <f t="shared" si="5"/>
        <v>13.5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178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10228702</v>
      </c>
      <c r="E49" s="219">
        <f t="shared" si="4"/>
        <v>5.2</v>
      </c>
      <c r="F49" s="210">
        <v>542</v>
      </c>
      <c r="G49" s="649">
        <v>10228702</v>
      </c>
      <c r="H49" s="650"/>
      <c r="I49" s="651"/>
      <c r="J49" s="246">
        <f t="shared" si="5"/>
        <v>8.4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178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33912421</v>
      </c>
      <c r="O50" s="623"/>
      <c r="P50" s="217">
        <v>3.8</v>
      </c>
      <c r="Q50" s="619">
        <v>5168548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198577292</v>
      </c>
      <c r="E51" s="780">
        <f t="shared" si="4"/>
        <v>100</v>
      </c>
      <c r="F51" s="639">
        <v>22.4</v>
      </c>
      <c r="G51" s="641">
        <f>SUM(G38:I50)</f>
        <v>121414571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33586973</v>
      </c>
      <c r="O51" s="628"/>
      <c r="P51" s="219">
        <v>3.8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5509135</v>
      </c>
      <c r="O52" s="623"/>
      <c r="P52" s="217">
        <v>0.8</v>
      </c>
      <c r="Q52" s="619">
        <v>838733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5406622</v>
      </c>
      <c r="O53" s="615"/>
      <c r="P53" s="222">
        <v>0.1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25043491</v>
      </c>
      <c r="O54" s="623"/>
      <c r="P54" s="217">
        <v>3</v>
      </c>
      <c r="Q54" s="619">
        <v>3923011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24629830</v>
      </c>
      <c r="O55" s="615"/>
      <c r="P55" s="219">
        <v>3.6</v>
      </c>
      <c r="Q55" s="614">
        <v>90300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178</v>
      </c>
      <c r="O56" s="623"/>
      <c r="P56" s="217" t="s">
        <v>178</v>
      </c>
      <c r="Q56" s="619" t="s">
        <v>209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22" t="s">
        <v>178</v>
      </c>
      <c r="Q57" s="614" t="s">
        <v>209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3"/>
      <c r="P58" s="217" t="s">
        <v>178</v>
      </c>
      <c r="Q58" s="619" t="s">
        <v>209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 t="s">
        <v>124</v>
      </c>
      <c r="O59" s="615"/>
      <c r="P59" s="219" t="s">
        <v>178</v>
      </c>
      <c r="Q59" s="614" t="s">
        <v>209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178</v>
      </c>
      <c r="Q60" s="619" t="s">
        <v>209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178</v>
      </c>
      <c r="Q61" s="848" t="s">
        <v>209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21" priority="3" stopIfTrue="1">
      <formula>"IF(AND(D6=0,F6=0,【参考】24右!F6=0））"</formula>
    </cfRule>
  </conditionalFormatting>
  <conditionalFormatting sqref="M6:N29">
    <cfRule type="expression" dxfId="20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8A34-D154-4A53-A05A-66509CF5CB5C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253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591108</v>
      </c>
      <c r="F5" s="388"/>
      <c r="G5" s="388"/>
      <c r="H5" s="388"/>
      <c r="I5" s="14" t="s">
        <v>7</v>
      </c>
      <c r="J5" s="599">
        <v>34.06</v>
      </c>
      <c r="K5" s="600"/>
      <c r="L5" s="600"/>
      <c r="M5" s="600"/>
      <c r="N5" s="15" t="s">
        <v>8</v>
      </c>
      <c r="O5" s="601">
        <v>17355</v>
      </c>
      <c r="P5" s="596"/>
      <c r="Q5" s="596"/>
      <c r="R5" s="596"/>
      <c r="S5" s="596"/>
      <c r="T5" s="596"/>
      <c r="U5" s="14" t="s">
        <v>7</v>
      </c>
      <c r="V5" s="601">
        <v>591108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574841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563997</v>
      </c>
      <c r="F6" s="368"/>
      <c r="G6" s="368"/>
      <c r="H6" s="368"/>
      <c r="I6" s="19" t="s">
        <v>7</v>
      </c>
      <c r="J6" s="590">
        <v>34.06</v>
      </c>
      <c r="K6" s="591"/>
      <c r="L6" s="591"/>
      <c r="M6" s="591"/>
      <c r="N6" s="20" t="s">
        <v>8</v>
      </c>
      <c r="O6" s="592">
        <v>16559</v>
      </c>
      <c r="P6" s="593"/>
      <c r="Q6" s="593"/>
      <c r="R6" s="593"/>
      <c r="S6" s="593"/>
      <c r="T6" s="593"/>
      <c r="U6" s="19" t="s">
        <v>7</v>
      </c>
      <c r="V6" s="592">
        <v>563997</v>
      </c>
      <c r="W6" s="593"/>
      <c r="X6" s="593"/>
      <c r="Y6" s="593"/>
      <c r="Z6" s="593"/>
      <c r="AA6" s="593"/>
      <c r="AB6" s="21" t="s">
        <v>7</v>
      </c>
      <c r="AC6" s="602" t="s">
        <v>254</v>
      </c>
      <c r="AD6" s="603"/>
      <c r="AE6" s="603"/>
      <c r="AF6" s="603"/>
      <c r="AG6" s="596">
        <v>572468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255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255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237259100</v>
      </c>
      <c r="H10" s="396"/>
      <c r="I10" s="396"/>
      <c r="J10" s="396"/>
      <c r="K10" s="396"/>
      <c r="L10" s="46"/>
      <c r="M10" s="47"/>
      <c r="N10" s="395">
        <v>234566785</v>
      </c>
      <c r="O10" s="396"/>
      <c r="P10" s="396"/>
      <c r="Q10" s="396"/>
      <c r="R10" s="396"/>
      <c r="S10" s="772">
        <f>IF(N10=0,IF(G10&gt;0,"皆増","－"),IF(G10=0,"皆減",ROUND((G10-N10)/N10*100,1)))</f>
        <v>1.1000000000000001</v>
      </c>
      <c r="T10" s="773"/>
      <c r="U10" s="581" t="s">
        <v>23</v>
      </c>
      <c r="V10" s="429"/>
      <c r="W10" s="429"/>
      <c r="X10" s="429"/>
      <c r="Y10" s="400"/>
      <c r="Z10" s="395">
        <v>126061977</v>
      </c>
      <c r="AA10" s="396"/>
      <c r="AB10" s="396"/>
      <c r="AC10" s="396"/>
      <c r="AD10" s="49"/>
      <c r="AE10" s="50"/>
      <c r="AF10" s="395">
        <v>120502507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376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225895261</v>
      </c>
      <c r="H12" s="351"/>
      <c r="I12" s="351"/>
      <c r="J12" s="351"/>
      <c r="K12" s="351"/>
      <c r="L12" s="46"/>
      <c r="M12" s="47"/>
      <c r="N12" s="350">
        <v>221710442</v>
      </c>
      <c r="O12" s="351"/>
      <c r="P12" s="351"/>
      <c r="Q12" s="351"/>
      <c r="R12" s="351"/>
      <c r="S12" s="772">
        <f>IF(N12=0,IF(G12&gt;0,"皆増","－"),IF(G12=0,"皆減",ROUND((G12-N12)/N12*100,1)))</f>
        <v>1.9</v>
      </c>
      <c r="T12" s="773"/>
      <c r="U12" s="574" t="s">
        <v>26</v>
      </c>
      <c r="V12" s="380"/>
      <c r="W12" s="380"/>
      <c r="X12" s="380"/>
      <c r="Y12" s="381"/>
      <c r="Z12" s="395">
        <v>75803631</v>
      </c>
      <c r="AA12" s="396"/>
      <c r="AB12" s="396"/>
      <c r="AC12" s="396"/>
      <c r="AD12" s="62"/>
      <c r="AE12" s="63" t="s">
        <v>19</v>
      </c>
      <c r="AF12" s="395">
        <v>71275330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376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11363839</v>
      </c>
      <c r="H14" s="351"/>
      <c r="I14" s="351"/>
      <c r="J14" s="351"/>
      <c r="K14" s="351"/>
      <c r="L14" s="46"/>
      <c r="M14" s="47"/>
      <c r="N14" s="350">
        <v>12856343</v>
      </c>
      <c r="O14" s="351"/>
      <c r="P14" s="351"/>
      <c r="Q14" s="351"/>
      <c r="R14" s="351"/>
      <c r="S14" s="772">
        <f>IF(N14=0,IF(G14&gt;0,"皆増","－"),IF(G14=0,"皆減",ROUND((G14-N14)/N14*100,1)))</f>
        <v>-11.6</v>
      </c>
      <c r="T14" s="773"/>
      <c r="U14" s="574" t="s">
        <v>29</v>
      </c>
      <c r="V14" s="380"/>
      <c r="W14" s="380"/>
      <c r="X14" s="380"/>
      <c r="Y14" s="381"/>
      <c r="Z14" s="395">
        <v>138251698</v>
      </c>
      <c r="AA14" s="396"/>
      <c r="AB14" s="396"/>
      <c r="AC14" s="396"/>
      <c r="AD14" s="69"/>
      <c r="AE14" s="63" t="s">
        <v>19</v>
      </c>
      <c r="AF14" s="395">
        <v>131968658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376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187718</v>
      </c>
      <c r="H16" s="396"/>
      <c r="I16" s="396"/>
      <c r="J16" s="396"/>
      <c r="K16" s="396"/>
      <c r="L16" s="46"/>
      <c r="M16" s="47"/>
      <c r="N16" s="395">
        <v>2663078</v>
      </c>
      <c r="O16" s="396"/>
      <c r="P16" s="396"/>
      <c r="Q16" s="396"/>
      <c r="R16" s="396"/>
      <c r="S16" s="772">
        <f>IF(N16=0,IF(G16&gt;0,"皆増","－"),IF(G16=0,"皆減",ROUND((G16-N16)/N16*100,1)))</f>
        <v>-93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376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11176121</v>
      </c>
      <c r="H18" s="351"/>
      <c r="I18" s="351"/>
      <c r="J18" s="351"/>
      <c r="K18" s="351"/>
      <c r="L18" s="46"/>
      <c r="M18" s="47"/>
      <c r="N18" s="350">
        <v>10193265</v>
      </c>
      <c r="O18" s="351"/>
      <c r="P18" s="351"/>
      <c r="Q18" s="351"/>
      <c r="R18" s="351"/>
      <c r="S18" s="772">
        <f>IF(N18=0,IF(G18&gt;0,"皆増","－"),IF(G18=0,"皆減",ROUND((G18-N18)/N18*100,1)))</f>
        <v>9.6</v>
      </c>
      <c r="T18" s="773"/>
      <c r="U18" s="574" t="s">
        <v>38</v>
      </c>
      <c r="V18" s="380"/>
      <c r="W18" s="380"/>
      <c r="X18" s="380"/>
      <c r="Y18" s="381"/>
      <c r="Z18" s="559">
        <v>0.6</v>
      </c>
      <c r="AA18" s="560"/>
      <c r="AB18" s="560"/>
      <c r="AC18" s="560"/>
      <c r="AD18" s="74"/>
      <c r="AE18" s="75"/>
      <c r="AF18" s="559">
        <v>0.61</v>
      </c>
      <c r="AG18" s="560"/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376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61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982856</v>
      </c>
      <c r="H20" s="396"/>
      <c r="I20" s="396"/>
      <c r="J20" s="396"/>
      <c r="K20" s="396"/>
      <c r="L20" s="46"/>
      <c r="M20" s="47"/>
      <c r="N20" s="395">
        <v>-3003158</v>
      </c>
      <c r="O20" s="396"/>
      <c r="P20" s="396"/>
      <c r="Q20" s="396"/>
      <c r="R20" s="396"/>
      <c r="S20" s="776"/>
      <c r="T20" s="777"/>
      <c r="U20" s="547" t="s">
        <v>41</v>
      </c>
      <c r="V20" s="548"/>
      <c r="W20" s="548"/>
      <c r="X20" s="548"/>
      <c r="Y20" s="549"/>
      <c r="Z20" s="553">
        <v>8.1</v>
      </c>
      <c r="AA20" s="554"/>
      <c r="AB20" s="554"/>
      <c r="AC20" s="554"/>
      <c r="AD20" s="45"/>
      <c r="AE20" s="80" t="s">
        <v>20</v>
      </c>
      <c r="AF20" s="553">
        <v>7.7</v>
      </c>
      <c r="AG20" s="554"/>
      <c r="AH20" s="554"/>
      <c r="AI20" s="554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376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55"/>
      <c r="AG21" s="556"/>
      <c r="AH21" s="556"/>
      <c r="AI21" s="556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1664384</v>
      </c>
      <c r="H22" s="396"/>
      <c r="I22" s="396"/>
      <c r="J22" s="396"/>
      <c r="K22" s="396"/>
      <c r="L22" s="46"/>
      <c r="M22" s="47"/>
      <c r="N22" s="395">
        <v>9201974</v>
      </c>
      <c r="O22" s="396"/>
      <c r="P22" s="396"/>
      <c r="Q22" s="396"/>
      <c r="R22" s="396"/>
      <c r="S22" s="772">
        <f>IF(N22=0,IF(G22&gt;0,"皆増","－"),IF(G22=0,"皆減",ROUND((G22-N22)/N22*100,1)))</f>
        <v>-81.900000000000006</v>
      </c>
      <c r="T22" s="773"/>
      <c r="U22" s="547" t="s">
        <v>44</v>
      </c>
      <c r="V22" s="548"/>
      <c r="W22" s="548"/>
      <c r="X22" s="548"/>
      <c r="Y22" s="549"/>
      <c r="Z22" s="553">
        <v>80.7</v>
      </c>
      <c r="AA22" s="554"/>
      <c r="AB22" s="554"/>
      <c r="AC22" s="554"/>
      <c r="AD22" s="45"/>
      <c r="AE22" s="80" t="s">
        <v>20</v>
      </c>
      <c r="AF22" s="553">
        <v>79.8</v>
      </c>
      <c r="AG22" s="554"/>
      <c r="AH22" s="554"/>
      <c r="AI22" s="554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376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55"/>
      <c r="AG23" s="556"/>
      <c r="AH23" s="556"/>
      <c r="AI23" s="556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396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33131872</v>
      </c>
      <c r="AA24" s="526"/>
      <c r="AB24" s="526"/>
      <c r="AC24" s="526"/>
      <c r="AD24" s="69"/>
      <c r="AE24" s="63" t="s">
        <v>19</v>
      </c>
      <c r="AF24" s="525">
        <v>32672367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376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1606373</v>
      </c>
      <c r="H26" s="396"/>
      <c r="I26" s="396"/>
      <c r="J26" s="396"/>
      <c r="K26" s="396"/>
      <c r="L26" s="46"/>
      <c r="M26" s="47"/>
      <c r="N26" s="395">
        <v>355789</v>
      </c>
      <c r="O26" s="396"/>
      <c r="P26" s="396"/>
      <c r="Q26" s="396"/>
      <c r="R26" s="396"/>
      <c r="S26" s="772">
        <f>IF(N26=0,IF(G26&gt;0,"皆増","－"),IF(G26=0,"皆減",ROUND((G26-N26)/N26*100,1)))</f>
        <v>351.5</v>
      </c>
      <c r="T26" s="773"/>
      <c r="U26" s="547" t="s">
        <v>50</v>
      </c>
      <c r="V26" s="548"/>
      <c r="W26" s="548"/>
      <c r="X26" s="548"/>
      <c r="Y26" s="549"/>
      <c r="Z26" s="553">
        <v>38120810</v>
      </c>
      <c r="AA26" s="554"/>
      <c r="AB26" s="554"/>
      <c r="AC26" s="554"/>
      <c r="AD26" s="69"/>
      <c r="AE26" s="63" t="s">
        <v>19</v>
      </c>
      <c r="AF26" s="525">
        <v>35606254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376"/>
      <c r="S27" s="774"/>
      <c r="T27" s="775"/>
      <c r="U27" s="550"/>
      <c r="V27" s="551"/>
      <c r="W27" s="551"/>
      <c r="X27" s="551"/>
      <c r="Y27" s="552"/>
      <c r="Z27" s="555"/>
      <c r="AA27" s="556"/>
      <c r="AB27" s="556"/>
      <c r="AC27" s="556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1040867</v>
      </c>
      <c r="H28" s="351"/>
      <c r="I28" s="351"/>
      <c r="J28" s="351"/>
      <c r="K28" s="351"/>
      <c r="L28" s="46"/>
      <c r="M28" s="47"/>
      <c r="N28" s="350">
        <v>5843027</v>
      </c>
      <c r="O28" s="351"/>
      <c r="P28" s="351"/>
      <c r="Q28" s="351"/>
      <c r="R28" s="351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354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thickBot="1" x14ac:dyDescent="0.2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85" t="s">
        <v>13</v>
      </c>
      <c r="H33" s="583"/>
      <c r="I33" s="583"/>
      <c r="J33" s="583"/>
      <c r="K33" s="583"/>
      <c r="L33" s="583"/>
      <c r="M33" s="584"/>
      <c r="N33" s="576" t="s">
        <v>255</v>
      </c>
      <c r="O33" s="577"/>
      <c r="P33" s="577"/>
      <c r="Q33" s="577"/>
      <c r="R33" s="578"/>
      <c r="S33" s="523" t="s">
        <v>56</v>
      </c>
      <c r="T33" s="517"/>
      <c r="U33" s="517"/>
      <c r="V33" s="517"/>
      <c r="W33" s="517"/>
      <c r="X33" s="517"/>
      <c r="Y33" s="518"/>
      <c r="Z33" s="585" t="s">
        <v>13</v>
      </c>
      <c r="AA33" s="583"/>
      <c r="AB33" s="583"/>
      <c r="AC33" s="583"/>
      <c r="AD33" s="583"/>
      <c r="AE33" s="583"/>
      <c r="AF33" s="584"/>
      <c r="AG33" s="576" t="s">
        <v>255</v>
      </c>
      <c r="AH33" s="577"/>
      <c r="AI33" s="577"/>
      <c r="AJ33" s="577"/>
      <c r="AK33" s="578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60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-4.5999999999999996</v>
      </c>
      <c r="AB34" s="481"/>
      <c r="AC34" s="481"/>
      <c r="AD34" s="497" t="s">
        <v>63</v>
      </c>
      <c r="AE34" s="498"/>
      <c r="AF34" s="45"/>
      <c r="AG34" s="102"/>
      <c r="AH34" s="481">
        <v>-5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499">
        <v>11.25</v>
      </c>
      <c r="P35" s="499"/>
      <c r="Q35" s="499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60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60</v>
      </c>
      <c r="AB36" s="496"/>
      <c r="AC36" s="496"/>
      <c r="AD36" s="497" t="s">
        <v>63</v>
      </c>
      <c r="AE36" s="498"/>
      <c r="AF36" s="61"/>
      <c r="AG36" s="102"/>
      <c r="AH36" s="481" t="s">
        <v>60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5" t="s">
        <v>81</v>
      </c>
      <c r="R41" s="436"/>
      <c r="S41" s="89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57405010</v>
      </c>
      <c r="Y43" s="396"/>
      <c r="Z43" s="397"/>
      <c r="AA43" s="395">
        <v>23054</v>
      </c>
      <c r="AB43" s="396"/>
      <c r="AC43" s="397"/>
      <c r="AD43" s="413">
        <v>24051195</v>
      </c>
      <c r="AE43" s="414"/>
      <c r="AF43" s="414"/>
      <c r="AG43" s="415"/>
      <c r="AH43" s="395">
        <v>81479259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3369</v>
      </c>
      <c r="F44" s="376"/>
      <c r="G44" s="377"/>
      <c r="H44" s="375">
        <v>295000</v>
      </c>
      <c r="I44" s="376"/>
      <c r="J44" s="376"/>
      <c r="K44" s="377"/>
      <c r="L44" s="375">
        <v>210</v>
      </c>
      <c r="M44" s="376"/>
      <c r="N44" s="377"/>
      <c r="O44" s="375">
        <v>3335</v>
      </c>
      <c r="P44" s="376"/>
      <c r="Q44" s="375">
        <v>293900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266</v>
      </c>
      <c r="F45" s="388"/>
      <c r="G45" s="389"/>
      <c r="H45" s="387">
        <v>300100</v>
      </c>
      <c r="I45" s="388"/>
      <c r="J45" s="388"/>
      <c r="K45" s="389"/>
      <c r="L45" s="387">
        <v>0</v>
      </c>
      <c r="M45" s="388"/>
      <c r="N45" s="389"/>
      <c r="O45" s="387">
        <v>276</v>
      </c>
      <c r="P45" s="388"/>
      <c r="Q45" s="387">
        <v>304000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1664384</v>
      </c>
      <c r="Y45" s="396"/>
      <c r="Z45" s="397"/>
      <c r="AA45" s="350">
        <v>2670</v>
      </c>
      <c r="AB45" s="351"/>
      <c r="AC45" s="352"/>
      <c r="AD45" s="395">
        <v>7995090</v>
      </c>
      <c r="AE45" s="396"/>
      <c r="AF45" s="396"/>
      <c r="AG45" s="397"/>
      <c r="AH45" s="395">
        <v>9662144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93</v>
      </c>
      <c r="F46" s="351"/>
      <c r="G46" s="352"/>
      <c r="H46" s="350">
        <v>358000</v>
      </c>
      <c r="I46" s="351"/>
      <c r="J46" s="351"/>
      <c r="K46" s="352"/>
      <c r="L46" s="350">
        <v>2</v>
      </c>
      <c r="M46" s="351"/>
      <c r="N46" s="352"/>
      <c r="O46" s="350">
        <v>97</v>
      </c>
      <c r="P46" s="351"/>
      <c r="Q46" s="350">
        <v>349500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1606373</v>
      </c>
      <c r="Y47" s="351"/>
      <c r="Z47" s="352"/>
      <c r="AA47" s="350">
        <v>0</v>
      </c>
      <c r="AB47" s="351"/>
      <c r="AC47" s="352"/>
      <c r="AD47" s="350">
        <v>2561299</v>
      </c>
      <c r="AE47" s="351"/>
      <c r="AF47" s="351"/>
      <c r="AG47" s="352"/>
      <c r="AH47" s="350">
        <v>4167672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124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209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3462</v>
      </c>
      <c r="F49" s="388"/>
      <c r="G49" s="389"/>
      <c r="H49" s="387">
        <v>396700</v>
      </c>
      <c r="I49" s="388"/>
      <c r="J49" s="388"/>
      <c r="K49" s="389"/>
      <c r="L49" s="387">
        <f>L44+L46+L48</f>
        <v>212</v>
      </c>
      <c r="M49" s="388"/>
      <c r="N49" s="389"/>
      <c r="O49" s="387">
        <v>3432</v>
      </c>
      <c r="P49" s="388"/>
      <c r="Q49" s="387">
        <v>295500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108</v>
      </c>
      <c r="F50" s="351"/>
      <c r="G50" s="352"/>
      <c r="H50" s="350">
        <v>306300</v>
      </c>
      <c r="I50" s="351"/>
      <c r="J50" s="351"/>
      <c r="K50" s="352"/>
      <c r="L50" s="350">
        <v>3</v>
      </c>
      <c r="M50" s="351"/>
      <c r="N50" s="352"/>
      <c r="O50" s="350">
        <v>107</v>
      </c>
      <c r="P50" s="351"/>
      <c r="Q50" s="350">
        <v>303000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57463021</v>
      </c>
      <c r="Y51" s="351"/>
      <c r="Z51" s="352"/>
      <c r="AA51" s="350">
        <f>AA43+AA45-AA47+AA49</f>
        <v>25724</v>
      </c>
      <c r="AB51" s="351"/>
      <c r="AC51" s="352"/>
      <c r="AD51" s="356">
        <f>AD43+AD45-AD47+AD49</f>
        <v>29484986</v>
      </c>
      <c r="AE51" s="357"/>
      <c r="AF51" s="357"/>
      <c r="AG51" s="358"/>
      <c r="AH51" s="350">
        <f>AH43+AH45-AH47+AH49</f>
        <v>86973731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3570</v>
      </c>
      <c r="F52" s="368"/>
      <c r="G52" s="369"/>
      <c r="H52" s="367">
        <v>297000</v>
      </c>
      <c r="I52" s="368"/>
      <c r="J52" s="368"/>
      <c r="K52" s="369"/>
      <c r="L52" s="367">
        <f>L49+L50</f>
        <v>215</v>
      </c>
      <c r="M52" s="368"/>
      <c r="N52" s="369"/>
      <c r="O52" s="367">
        <v>3539</v>
      </c>
      <c r="P52" s="368"/>
      <c r="Q52" s="367">
        <v>295700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R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R17"/>
    <mergeCell ref="S16:T17"/>
    <mergeCell ref="Z12:AC13"/>
    <mergeCell ref="AF12:AI13"/>
    <mergeCell ref="B14:E14"/>
    <mergeCell ref="F14:F15"/>
    <mergeCell ref="G14:K15"/>
    <mergeCell ref="N14:R15"/>
    <mergeCell ref="S14:T15"/>
    <mergeCell ref="U14:Y15"/>
    <mergeCell ref="Z14:AC15"/>
    <mergeCell ref="AF14:AI15"/>
    <mergeCell ref="B12:E13"/>
    <mergeCell ref="F12:F13"/>
    <mergeCell ref="G12:K13"/>
    <mergeCell ref="N12:R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R19"/>
    <mergeCell ref="S18:T19"/>
    <mergeCell ref="U18:Y19"/>
    <mergeCell ref="Z18:AC19"/>
    <mergeCell ref="AF18:AI19"/>
    <mergeCell ref="B20:E21"/>
    <mergeCell ref="F20:F21"/>
    <mergeCell ref="G20:K21"/>
    <mergeCell ref="N20:R21"/>
    <mergeCell ref="S20:T21"/>
    <mergeCell ref="U20:Y21"/>
    <mergeCell ref="Z20:AC21"/>
    <mergeCell ref="AF20:AI21"/>
    <mergeCell ref="Z22:AC23"/>
    <mergeCell ref="F22:F23"/>
    <mergeCell ref="G22:K23"/>
    <mergeCell ref="N22:R23"/>
    <mergeCell ref="S22:T23"/>
    <mergeCell ref="AF22:AI23"/>
    <mergeCell ref="B24:E25"/>
    <mergeCell ref="F24:F25"/>
    <mergeCell ref="G24:K25"/>
    <mergeCell ref="N24:R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R29"/>
    <mergeCell ref="S28:T29"/>
    <mergeCell ref="U28:AK29"/>
    <mergeCell ref="B29:E29"/>
    <mergeCell ref="B26:E27"/>
    <mergeCell ref="F26:F27"/>
    <mergeCell ref="G26:K27"/>
    <mergeCell ref="N26:R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BEAD-6168-420A-9526-5446C963054C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211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169179</v>
      </c>
      <c r="F5" s="388"/>
      <c r="G5" s="388"/>
      <c r="H5" s="388"/>
      <c r="I5" s="14" t="s">
        <v>7</v>
      </c>
      <c r="J5" s="599">
        <v>10.210000000000001</v>
      </c>
      <c r="K5" s="600"/>
      <c r="L5" s="600"/>
      <c r="M5" s="600"/>
      <c r="N5" s="15" t="s">
        <v>8</v>
      </c>
      <c r="O5" s="601">
        <v>16570</v>
      </c>
      <c r="P5" s="596"/>
      <c r="Q5" s="596"/>
      <c r="R5" s="596"/>
      <c r="S5" s="596"/>
      <c r="T5" s="596"/>
      <c r="U5" s="14" t="s">
        <v>7</v>
      </c>
      <c r="V5" s="601">
        <v>169179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181845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141183</v>
      </c>
      <c r="F6" s="368"/>
      <c r="G6" s="368"/>
      <c r="H6" s="368"/>
      <c r="I6" s="19" t="s">
        <v>7</v>
      </c>
      <c r="J6" s="590">
        <v>10.210000000000001</v>
      </c>
      <c r="K6" s="591"/>
      <c r="L6" s="591"/>
      <c r="M6" s="591"/>
      <c r="N6" s="20" t="s">
        <v>8</v>
      </c>
      <c r="O6" s="592">
        <v>13828</v>
      </c>
      <c r="P6" s="593"/>
      <c r="Q6" s="593"/>
      <c r="R6" s="593"/>
      <c r="S6" s="593"/>
      <c r="T6" s="593"/>
      <c r="U6" s="19" t="s">
        <v>7</v>
      </c>
      <c r="V6" s="592">
        <v>141183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175216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166859737</v>
      </c>
      <c r="H10" s="396"/>
      <c r="I10" s="396"/>
      <c r="J10" s="396"/>
      <c r="K10" s="396"/>
      <c r="L10" s="46"/>
      <c r="M10" s="47"/>
      <c r="N10" s="395">
        <v>140316917</v>
      </c>
      <c r="O10" s="396"/>
      <c r="P10" s="396"/>
      <c r="Q10" s="396"/>
      <c r="R10" s="48"/>
      <c r="S10" s="772">
        <f>IF(N10=0,IF(G10&gt;0,"皆増","－"),IF(G10=0,"皆減",ROUND((G10-N10)/N10*100,1)))</f>
        <v>18.899999999999999</v>
      </c>
      <c r="T10" s="773"/>
      <c r="U10" s="581" t="s">
        <v>23</v>
      </c>
      <c r="V10" s="429"/>
      <c r="W10" s="429"/>
      <c r="X10" s="429"/>
      <c r="Y10" s="400"/>
      <c r="Z10" s="395">
        <v>68900180</v>
      </c>
      <c r="AA10" s="396"/>
      <c r="AB10" s="396"/>
      <c r="AC10" s="396"/>
      <c r="AD10" s="49"/>
      <c r="AE10" s="50"/>
      <c r="AF10" s="395">
        <v>58743117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161807893</v>
      </c>
      <c r="H12" s="351"/>
      <c r="I12" s="351"/>
      <c r="J12" s="351"/>
      <c r="K12" s="351"/>
      <c r="L12" s="46"/>
      <c r="M12" s="47"/>
      <c r="N12" s="350">
        <v>134823054</v>
      </c>
      <c r="O12" s="351"/>
      <c r="P12" s="351"/>
      <c r="Q12" s="351"/>
      <c r="R12" s="48"/>
      <c r="S12" s="772">
        <f>IF(N12=0,IF(G12&gt;0,"皆増","－"),IF(G12=0,"皆減",ROUND((G12-N12)/N12*100,1)))</f>
        <v>20</v>
      </c>
      <c r="T12" s="773"/>
      <c r="U12" s="574" t="s">
        <v>26</v>
      </c>
      <c r="V12" s="380"/>
      <c r="W12" s="380"/>
      <c r="X12" s="380"/>
      <c r="Y12" s="381"/>
      <c r="Z12" s="395">
        <v>39323243</v>
      </c>
      <c r="AA12" s="396"/>
      <c r="AB12" s="396"/>
      <c r="AC12" s="396"/>
      <c r="AD12" s="62"/>
      <c r="AE12" s="63" t="s">
        <v>19</v>
      </c>
      <c r="AF12" s="395">
        <v>36202586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5051844</v>
      </c>
      <c r="H14" s="351"/>
      <c r="I14" s="351"/>
      <c r="J14" s="351"/>
      <c r="K14" s="351"/>
      <c r="L14" s="46"/>
      <c r="M14" s="47"/>
      <c r="N14" s="350">
        <v>5493863</v>
      </c>
      <c r="O14" s="351"/>
      <c r="P14" s="351"/>
      <c r="Q14" s="351"/>
      <c r="R14" s="68"/>
      <c r="S14" s="772">
        <f>IF(N14=0,IF(G14&gt;0,"皆増","－"),IF(G14=0,"皆減",ROUND((G14-N14)/N14*100,1)))</f>
        <v>-8</v>
      </c>
      <c r="T14" s="773"/>
      <c r="U14" s="574" t="s">
        <v>29</v>
      </c>
      <c r="V14" s="380"/>
      <c r="W14" s="380"/>
      <c r="X14" s="380"/>
      <c r="Y14" s="381"/>
      <c r="Z14" s="395">
        <v>76611065</v>
      </c>
      <c r="AA14" s="396"/>
      <c r="AB14" s="396"/>
      <c r="AC14" s="396"/>
      <c r="AD14" s="69"/>
      <c r="AE14" s="63" t="s">
        <v>19</v>
      </c>
      <c r="AF14" s="395">
        <v>65623845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2655694</v>
      </c>
      <c r="H16" s="396"/>
      <c r="I16" s="396"/>
      <c r="J16" s="396"/>
      <c r="K16" s="396"/>
      <c r="L16" s="46"/>
      <c r="M16" s="47"/>
      <c r="N16" s="395">
        <v>3306985</v>
      </c>
      <c r="O16" s="396"/>
      <c r="P16" s="396"/>
      <c r="Q16" s="396"/>
      <c r="R16" s="48"/>
      <c r="S16" s="772">
        <f>IF(N16=0,IF(G16&gt;0,"皆増","－"),IF(G16=0,"皆減",ROUND((G16-N16)/N16*100,1)))</f>
        <v>-19.7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2396150</v>
      </c>
      <c r="H18" s="351"/>
      <c r="I18" s="351"/>
      <c r="J18" s="351"/>
      <c r="K18" s="351"/>
      <c r="L18" s="46"/>
      <c r="M18" s="47"/>
      <c r="N18" s="350">
        <v>2186878</v>
      </c>
      <c r="O18" s="351"/>
      <c r="P18" s="351"/>
      <c r="Q18" s="351"/>
      <c r="R18" s="68"/>
      <c r="S18" s="772">
        <f>IF(N18=0,IF(G18&gt;0,"皆増","－"),IF(G18=0,"皆減",ROUND((G18-N18)/N18*100,1)))</f>
        <v>9.6</v>
      </c>
      <c r="T18" s="773"/>
      <c r="U18" s="574" t="s">
        <v>38</v>
      </c>
      <c r="V18" s="380"/>
      <c r="W18" s="380"/>
      <c r="X18" s="380"/>
      <c r="Y18" s="381"/>
      <c r="Z18" s="559">
        <v>0.61</v>
      </c>
      <c r="AA18" s="560"/>
      <c r="AB18" s="560"/>
      <c r="AC18" s="560"/>
      <c r="AD18" s="74"/>
      <c r="AE18" s="75"/>
      <c r="AF18" s="61"/>
      <c r="AG18" s="560">
        <v>0.66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209272</v>
      </c>
      <c r="H20" s="396"/>
      <c r="I20" s="396"/>
      <c r="J20" s="396"/>
      <c r="K20" s="396"/>
      <c r="L20" s="46"/>
      <c r="M20" s="47"/>
      <c r="N20" s="395">
        <v>237934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3.1</v>
      </c>
      <c r="AA20" s="554"/>
      <c r="AB20" s="554"/>
      <c r="AC20" s="554"/>
      <c r="AD20" s="45"/>
      <c r="AE20" s="80" t="s">
        <v>20</v>
      </c>
      <c r="AF20" s="34"/>
      <c r="AG20" s="557">
        <v>3.3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6589257</v>
      </c>
      <c r="H22" s="396"/>
      <c r="I22" s="396"/>
      <c r="J22" s="396"/>
      <c r="K22" s="396"/>
      <c r="L22" s="46"/>
      <c r="M22" s="47"/>
      <c r="N22" s="395">
        <v>5970214</v>
      </c>
      <c r="O22" s="396"/>
      <c r="P22" s="396"/>
      <c r="Q22" s="396"/>
      <c r="R22" s="48"/>
      <c r="S22" s="772">
        <f>IF(N22=0,IF(G22&gt;0,"皆増","－"),IF(G22=0,"皆減",ROUND((G22-N22)/N22*100,1)))</f>
        <v>10.4</v>
      </c>
      <c r="T22" s="773"/>
      <c r="U22" s="547" t="s">
        <v>44</v>
      </c>
      <c r="V22" s="548"/>
      <c r="W22" s="548"/>
      <c r="X22" s="548"/>
      <c r="Y22" s="549"/>
      <c r="Z22" s="553">
        <v>60.4</v>
      </c>
      <c r="AA22" s="554"/>
      <c r="AB22" s="554"/>
      <c r="AC22" s="554"/>
      <c r="AD22" s="45"/>
      <c r="AE22" s="80" t="s">
        <v>20</v>
      </c>
      <c r="AF22" s="34"/>
      <c r="AG22" s="557">
        <v>64.599999999999994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43269886</v>
      </c>
      <c r="AA24" s="526"/>
      <c r="AB24" s="526"/>
      <c r="AC24" s="526"/>
      <c r="AD24" s="69"/>
      <c r="AE24" s="63" t="s">
        <v>19</v>
      </c>
      <c r="AF24" s="525">
        <v>33554838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2700000</v>
      </c>
      <c r="H26" s="396"/>
      <c r="I26" s="396"/>
      <c r="J26" s="396"/>
      <c r="K26" s="396"/>
      <c r="L26" s="46"/>
      <c r="M26" s="47"/>
      <c r="N26" s="395">
        <v>3300000</v>
      </c>
      <c r="O26" s="396"/>
      <c r="P26" s="396"/>
      <c r="Q26" s="396"/>
      <c r="R26" s="48"/>
      <c r="S26" s="772">
        <f>IF(N26=0,IF(G26&gt;0,"皆増","－"),IF(G26=0,"皆減",ROUND((G26-N26)/N26*100,1)))</f>
        <v>-18.2</v>
      </c>
      <c r="T26" s="773"/>
      <c r="U26" s="547" t="s">
        <v>50</v>
      </c>
      <c r="V26" s="548"/>
      <c r="W26" s="548"/>
      <c r="X26" s="548"/>
      <c r="Y26" s="549"/>
      <c r="Z26" s="525">
        <v>21032770</v>
      </c>
      <c r="AA26" s="526"/>
      <c r="AB26" s="526"/>
      <c r="AC26" s="526"/>
      <c r="AD26" s="69"/>
      <c r="AE26" s="63" t="s">
        <v>19</v>
      </c>
      <c r="AF26" s="525">
        <v>31037939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4098529</v>
      </c>
      <c r="H28" s="351"/>
      <c r="I28" s="351"/>
      <c r="J28" s="351"/>
      <c r="K28" s="351"/>
      <c r="L28" s="46"/>
      <c r="M28" s="47"/>
      <c r="N28" s="350">
        <v>2908148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1.1000000000000001</v>
      </c>
      <c r="AB34" s="481"/>
      <c r="AC34" s="481"/>
      <c r="AD34" s="497" t="s">
        <v>63</v>
      </c>
      <c r="AE34" s="498"/>
      <c r="AF34" s="45"/>
      <c r="AG34" s="102"/>
      <c r="AH34" s="481">
        <v>0.6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212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212</v>
      </c>
      <c r="AB36" s="496"/>
      <c r="AC36" s="496"/>
      <c r="AD36" s="497" t="s">
        <v>63</v>
      </c>
      <c r="AE36" s="498"/>
      <c r="AF36" s="61"/>
      <c r="AG36" s="102"/>
      <c r="AH36" s="481" t="s">
        <v>212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30932592</v>
      </c>
      <c r="Y43" s="396"/>
      <c r="Z43" s="397"/>
      <c r="AA43" s="395">
        <v>0</v>
      </c>
      <c r="AB43" s="396"/>
      <c r="AC43" s="397"/>
      <c r="AD43" s="413">
        <v>41957198</v>
      </c>
      <c r="AE43" s="414"/>
      <c r="AF43" s="414"/>
      <c r="AG43" s="415"/>
      <c r="AH43" s="395">
        <f>SUM(X43:AG44)</f>
        <v>72889790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1581</v>
      </c>
      <c r="F44" s="376"/>
      <c r="G44" s="377"/>
      <c r="H44" s="375">
        <v>284030</v>
      </c>
      <c r="I44" s="376"/>
      <c r="J44" s="376"/>
      <c r="K44" s="377"/>
      <c r="L44" s="375">
        <v>127</v>
      </c>
      <c r="M44" s="376"/>
      <c r="N44" s="377"/>
      <c r="O44" s="375">
        <v>1537</v>
      </c>
      <c r="P44" s="377"/>
      <c r="Q44" s="375">
        <v>281063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172</v>
      </c>
      <c r="F45" s="388"/>
      <c r="G45" s="389"/>
      <c r="H45" s="387">
        <v>266763</v>
      </c>
      <c r="I45" s="388"/>
      <c r="J45" s="388"/>
      <c r="K45" s="389"/>
      <c r="L45" s="387">
        <v>14</v>
      </c>
      <c r="M45" s="388"/>
      <c r="N45" s="389"/>
      <c r="O45" s="387">
        <v>171</v>
      </c>
      <c r="P45" s="389"/>
      <c r="Q45" s="387">
        <v>269912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6589257</v>
      </c>
      <c r="Y45" s="396"/>
      <c r="Z45" s="397"/>
      <c r="AA45" s="350">
        <v>0</v>
      </c>
      <c r="AB45" s="351"/>
      <c r="AC45" s="352"/>
      <c r="AD45" s="395">
        <v>19763054</v>
      </c>
      <c r="AE45" s="396"/>
      <c r="AF45" s="396"/>
      <c r="AG45" s="397"/>
      <c r="AH45" s="395">
        <f>SUM(X45:AG46)</f>
        <v>26352311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91</v>
      </c>
      <c r="F46" s="351"/>
      <c r="G46" s="352"/>
      <c r="H46" s="350">
        <v>329973</v>
      </c>
      <c r="I46" s="351"/>
      <c r="J46" s="351"/>
      <c r="K46" s="352"/>
      <c r="L46" s="350">
        <v>3</v>
      </c>
      <c r="M46" s="351"/>
      <c r="N46" s="352"/>
      <c r="O46" s="350">
        <v>92</v>
      </c>
      <c r="P46" s="352"/>
      <c r="Q46" s="350">
        <v>323057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7"/>
      <c r="Q47" s="375"/>
      <c r="R47" s="376"/>
      <c r="S47" s="406"/>
      <c r="T47" s="446"/>
      <c r="U47" s="403"/>
      <c r="V47" s="391" t="s">
        <v>91</v>
      </c>
      <c r="W47" s="392"/>
      <c r="X47" s="350">
        <v>2700000</v>
      </c>
      <c r="Y47" s="351"/>
      <c r="Z47" s="352"/>
      <c r="AA47" s="350">
        <v>0</v>
      </c>
      <c r="AB47" s="351"/>
      <c r="AC47" s="352"/>
      <c r="AD47" s="350">
        <v>725478</v>
      </c>
      <c r="AE47" s="351"/>
      <c r="AF47" s="351"/>
      <c r="AG47" s="352"/>
      <c r="AH47" s="350">
        <f>SUM(X47:AG48)</f>
        <v>3425478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213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9"/>
      <c r="Q48" s="387" t="s">
        <v>213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1672</v>
      </c>
      <c r="F49" s="388"/>
      <c r="G49" s="389"/>
      <c r="H49" s="387">
        <v>286531</v>
      </c>
      <c r="I49" s="388"/>
      <c r="J49" s="388"/>
      <c r="K49" s="389"/>
      <c r="L49" s="387">
        <f>L44+L46+L48</f>
        <v>130</v>
      </c>
      <c r="M49" s="388"/>
      <c r="N49" s="389"/>
      <c r="O49" s="387">
        <v>1629</v>
      </c>
      <c r="P49" s="389"/>
      <c r="Q49" s="387">
        <v>283435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39</v>
      </c>
      <c r="F50" s="351"/>
      <c r="G50" s="352"/>
      <c r="H50" s="350">
        <v>275453</v>
      </c>
      <c r="I50" s="351"/>
      <c r="J50" s="351"/>
      <c r="K50" s="352"/>
      <c r="L50" s="350">
        <v>1</v>
      </c>
      <c r="M50" s="351"/>
      <c r="N50" s="352"/>
      <c r="O50" s="350">
        <v>38</v>
      </c>
      <c r="P50" s="352"/>
      <c r="Q50" s="350">
        <v>264624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7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34821849</v>
      </c>
      <c r="Y51" s="351"/>
      <c r="Z51" s="352"/>
      <c r="AA51" s="350">
        <f>AA43+AA45-AA47+AA49</f>
        <v>0</v>
      </c>
      <c r="AB51" s="351"/>
      <c r="AC51" s="352"/>
      <c r="AD51" s="356">
        <f>AD43+AD45-AD47+AD49</f>
        <v>60994774</v>
      </c>
      <c r="AE51" s="357"/>
      <c r="AF51" s="357"/>
      <c r="AG51" s="358"/>
      <c r="AH51" s="350">
        <f>AH43+AH45-AH47+AH49</f>
        <v>95816623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1711</v>
      </c>
      <c r="F52" s="368"/>
      <c r="G52" s="369"/>
      <c r="H52" s="367">
        <v>286278</v>
      </c>
      <c r="I52" s="368"/>
      <c r="J52" s="368"/>
      <c r="K52" s="369"/>
      <c r="L52" s="367">
        <f>L49+L50</f>
        <v>131</v>
      </c>
      <c r="M52" s="368"/>
      <c r="N52" s="369"/>
      <c r="O52" s="367">
        <v>1667</v>
      </c>
      <c r="P52" s="369"/>
      <c r="Q52" s="367">
        <v>283006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horizontalCentered="1" gridLinesSet="0"/>
  <pageMargins left="0.39370078740157483" right="0.39370078740157483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22EE-D73C-4E4A-BBFF-D43568526D34}">
  <dimension ref="A1:AL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20" width="1" style="2" customWidth="1"/>
    <col min="21" max="21" width="1.25" style="2" customWidth="1"/>
    <col min="22" max="22" width="15.75" style="2" customWidth="1"/>
    <col min="23" max="23" width="13.5" style="2" customWidth="1"/>
    <col min="24" max="24" width="8.25" style="2" customWidth="1"/>
    <col min="25" max="25" width="7.125" style="2" customWidth="1"/>
    <col min="26" max="27" width="1.25" style="2" customWidth="1"/>
    <col min="28" max="28" width="12.75" style="2" customWidth="1"/>
    <col min="29" max="29" width="7.625" style="2" customWidth="1"/>
    <col min="30" max="30" width="6.375" style="2" customWidth="1"/>
    <col min="31" max="31" width="8.75" style="2" customWidth="1"/>
    <col min="32" max="33" width="5.125" style="2" customWidth="1"/>
    <col min="34" max="34" width="13.375" style="2" customWidth="1"/>
    <col min="35" max="35" width="9.75" style="2" customWidth="1"/>
    <col min="36" max="36" width="4.25" style="2" customWidth="1"/>
    <col min="37" max="37" width="8.125" style="2" customWidth="1"/>
    <col min="38" max="38" width="1" style="2" customWidth="1"/>
    <col min="39" max="16384" width="8.125" style="2"/>
  </cols>
  <sheetData>
    <row r="1" spans="1:38" ht="24" customHeight="1" thickBot="1" x14ac:dyDescent="0.25">
      <c r="A1" s="2" t="s">
        <v>97</v>
      </c>
      <c r="N1" s="140" t="s">
        <v>98</v>
      </c>
      <c r="O1" s="141"/>
      <c r="P1" s="763" t="s">
        <v>256</v>
      </c>
      <c r="Q1" s="764"/>
      <c r="R1" s="764"/>
      <c r="AG1" s="262"/>
      <c r="AI1" s="933"/>
      <c r="AJ1" s="921"/>
      <c r="AK1" s="921"/>
    </row>
    <row r="2" spans="1:38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38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  <c r="U3" s="934"/>
      <c r="V3" s="934"/>
      <c r="W3" s="934"/>
      <c r="X3" s="934"/>
      <c r="Y3" s="934"/>
      <c r="Z3" s="934"/>
      <c r="AA3" s="935"/>
      <c r="AB3" s="935"/>
      <c r="AC3" s="935"/>
      <c r="AD3" s="935"/>
      <c r="AE3" s="935"/>
      <c r="AF3" s="935"/>
      <c r="AG3" s="935"/>
      <c r="AH3" s="935"/>
      <c r="AI3" s="935"/>
      <c r="AJ3" s="935"/>
      <c r="AK3" s="935"/>
      <c r="AL3" s="143"/>
    </row>
    <row r="4" spans="1:38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  <c r="U4" s="761"/>
      <c r="V4" s="761"/>
      <c r="W4" s="95"/>
      <c r="X4" s="95"/>
      <c r="Y4" s="95"/>
      <c r="Z4" s="761"/>
      <c r="AA4" s="761"/>
      <c r="AB4" s="761"/>
      <c r="AC4" s="761"/>
      <c r="AD4" s="761"/>
      <c r="AE4" s="95"/>
      <c r="AF4" s="761"/>
      <c r="AG4" s="761"/>
      <c r="AH4" s="95"/>
      <c r="AI4" s="761"/>
      <c r="AJ4" s="761"/>
      <c r="AK4" s="263"/>
      <c r="AL4" s="147"/>
    </row>
    <row r="5" spans="1:38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  <c r="U5" s="264"/>
      <c r="V5" s="264"/>
      <c r="Z5" s="264"/>
      <c r="AA5" s="264"/>
      <c r="AC5" s="931"/>
      <c r="AD5" s="932"/>
      <c r="AF5" s="931"/>
      <c r="AG5" s="931"/>
      <c r="AI5" s="931"/>
      <c r="AJ5" s="931"/>
    </row>
    <row r="6" spans="1:38" ht="23.25" customHeight="1" x14ac:dyDescent="0.15">
      <c r="B6" s="758" t="s">
        <v>108</v>
      </c>
      <c r="C6" s="759"/>
      <c r="D6" s="156">
        <v>71767113</v>
      </c>
      <c r="E6" s="219">
        <f t="shared" ref="E6:E33" si="0">IF(D6=0,"－",ROUND(D6/$D$33*100,1))</f>
        <v>30.2</v>
      </c>
      <c r="F6" s="226">
        <v>3.1539262945393469</v>
      </c>
      <c r="G6" s="760" t="s">
        <v>109</v>
      </c>
      <c r="H6" s="761"/>
      <c r="I6" s="762"/>
      <c r="J6" s="685">
        <v>34931709</v>
      </c>
      <c r="K6" s="687"/>
      <c r="L6" s="227">
        <f t="shared" ref="L6:L29" si="1">IF(J6=0,"－",ROUND(J6/$J$29*100,1))</f>
        <v>15.5</v>
      </c>
      <c r="M6" s="793">
        <v>-3.6419199979079799</v>
      </c>
      <c r="N6" s="794"/>
      <c r="O6" s="156">
        <v>31845016</v>
      </c>
      <c r="P6" s="685">
        <v>30827334</v>
      </c>
      <c r="Q6" s="687"/>
      <c r="R6" s="228">
        <f t="shared" ref="R6:R16" si="2">IF(P6=0,"－",ROUND(P6/$P$25*100,1))</f>
        <v>21.6</v>
      </c>
      <c r="U6" s="920"/>
      <c r="V6" s="920"/>
      <c r="W6" s="266"/>
      <c r="X6" s="267"/>
      <c r="Y6" s="268"/>
      <c r="Z6" s="761"/>
      <c r="AA6" s="761"/>
      <c r="AB6" s="761"/>
      <c r="AC6" s="906"/>
      <c r="AD6" s="906"/>
      <c r="AE6" s="267"/>
      <c r="AF6" s="907"/>
      <c r="AG6" s="907"/>
      <c r="AH6" s="266"/>
      <c r="AI6" s="906"/>
      <c r="AJ6" s="906"/>
      <c r="AK6" s="267"/>
    </row>
    <row r="7" spans="1:38" ht="23.25" customHeight="1" x14ac:dyDescent="0.15">
      <c r="B7" s="696" t="s">
        <v>110</v>
      </c>
      <c r="C7" s="697"/>
      <c r="D7" s="156">
        <v>795341</v>
      </c>
      <c r="E7" s="230">
        <f t="shared" si="0"/>
        <v>0.3</v>
      </c>
      <c r="F7" s="226">
        <v>0.75566016701799898</v>
      </c>
      <c r="G7" s="162" t="s">
        <v>111</v>
      </c>
      <c r="H7" s="753" t="s">
        <v>112</v>
      </c>
      <c r="I7" s="753"/>
      <c r="J7" s="649">
        <v>21959299</v>
      </c>
      <c r="K7" s="651"/>
      <c r="L7" s="227">
        <f t="shared" si="1"/>
        <v>9.6999999999999993</v>
      </c>
      <c r="M7" s="793">
        <v>-0.224266296666807</v>
      </c>
      <c r="N7" s="794"/>
      <c r="O7" s="156">
        <v>20731884</v>
      </c>
      <c r="P7" s="649">
        <v>19545059</v>
      </c>
      <c r="Q7" s="651"/>
      <c r="R7" s="228">
        <f t="shared" si="2"/>
        <v>13.7</v>
      </c>
      <c r="U7" s="920"/>
      <c r="V7" s="920"/>
      <c r="W7" s="266"/>
      <c r="X7" s="269"/>
      <c r="Y7" s="268"/>
      <c r="Z7" s="85"/>
      <c r="AA7" s="761"/>
      <c r="AB7" s="761"/>
      <c r="AC7" s="906"/>
      <c r="AD7" s="906"/>
      <c r="AE7" s="267"/>
      <c r="AF7" s="907"/>
      <c r="AG7" s="907"/>
      <c r="AH7" s="266"/>
      <c r="AI7" s="906"/>
      <c r="AJ7" s="906"/>
      <c r="AK7" s="267"/>
    </row>
    <row r="8" spans="1:38" ht="23.25" customHeight="1" x14ac:dyDescent="0.15">
      <c r="B8" s="696" t="s">
        <v>113</v>
      </c>
      <c r="C8" s="697"/>
      <c r="D8" s="156">
        <v>277061</v>
      </c>
      <c r="E8" s="230">
        <f t="shared" si="0"/>
        <v>0.1</v>
      </c>
      <c r="F8" s="226">
        <v>16.151088938730165</v>
      </c>
      <c r="G8" s="164"/>
      <c r="H8" s="753" t="s">
        <v>114</v>
      </c>
      <c r="I8" s="753"/>
      <c r="J8" s="649">
        <v>1098921</v>
      </c>
      <c r="K8" s="651"/>
      <c r="L8" s="227">
        <f t="shared" si="1"/>
        <v>0.5</v>
      </c>
      <c r="M8" s="793">
        <v>-60.735376717370201</v>
      </c>
      <c r="N8" s="794"/>
      <c r="O8" s="156">
        <v>1098921</v>
      </c>
      <c r="P8" s="649">
        <v>170053</v>
      </c>
      <c r="Q8" s="651"/>
      <c r="R8" s="228">
        <f t="shared" si="2"/>
        <v>0.1</v>
      </c>
      <c r="U8" s="920"/>
      <c r="V8" s="920"/>
      <c r="W8" s="266"/>
      <c r="X8" s="269"/>
      <c r="Y8" s="268"/>
      <c r="Z8" s="85"/>
      <c r="AA8" s="761"/>
      <c r="AB8" s="761"/>
      <c r="AC8" s="906"/>
      <c r="AD8" s="906"/>
      <c r="AE8" s="267"/>
      <c r="AF8" s="907"/>
      <c r="AG8" s="907"/>
      <c r="AH8" s="266"/>
      <c r="AI8" s="906"/>
      <c r="AJ8" s="906"/>
      <c r="AK8" s="267"/>
    </row>
    <row r="9" spans="1:38" ht="23.25" customHeight="1" x14ac:dyDescent="0.15">
      <c r="B9" s="696" t="s">
        <v>115</v>
      </c>
      <c r="C9" s="697"/>
      <c r="D9" s="156">
        <v>1473320</v>
      </c>
      <c r="E9" s="230">
        <f t="shared" si="0"/>
        <v>0.6</v>
      </c>
      <c r="F9" s="226">
        <v>16.162930233804982</v>
      </c>
      <c r="G9" s="735" t="s">
        <v>116</v>
      </c>
      <c r="H9" s="736"/>
      <c r="I9" s="719"/>
      <c r="J9" s="649">
        <v>73891608</v>
      </c>
      <c r="K9" s="651"/>
      <c r="L9" s="227">
        <f t="shared" si="1"/>
        <v>32.700000000000003</v>
      </c>
      <c r="M9" s="793">
        <v>5.5293023388134968</v>
      </c>
      <c r="N9" s="794"/>
      <c r="O9" s="156">
        <v>27671447</v>
      </c>
      <c r="P9" s="649">
        <v>27445771</v>
      </c>
      <c r="Q9" s="651"/>
      <c r="R9" s="228">
        <f t="shared" si="2"/>
        <v>19.2</v>
      </c>
      <c r="U9" s="920"/>
      <c r="V9" s="920"/>
      <c r="W9" s="266"/>
      <c r="X9" s="269"/>
      <c r="Y9" s="268"/>
      <c r="Z9" s="761"/>
      <c r="AA9" s="761"/>
      <c r="AB9" s="761"/>
      <c r="AC9" s="906"/>
      <c r="AD9" s="906"/>
      <c r="AE9" s="267"/>
      <c r="AF9" s="907"/>
      <c r="AG9" s="907"/>
      <c r="AH9" s="266"/>
      <c r="AI9" s="906"/>
      <c r="AJ9" s="906"/>
      <c r="AK9" s="267"/>
    </row>
    <row r="10" spans="1:38" ht="23.25" customHeight="1" x14ac:dyDescent="0.15">
      <c r="B10" s="696" t="s">
        <v>117</v>
      </c>
      <c r="C10" s="697"/>
      <c r="D10" s="156">
        <v>1580880</v>
      </c>
      <c r="E10" s="230">
        <f t="shared" si="0"/>
        <v>0.7</v>
      </c>
      <c r="F10" s="226">
        <v>62.573901668745705</v>
      </c>
      <c r="G10" s="735" t="s">
        <v>118</v>
      </c>
      <c r="H10" s="736"/>
      <c r="I10" s="719"/>
      <c r="J10" s="649">
        <v>2883935</v>
      </c>
      <c r="K10" s="651"/>
      <c r="L10" s="227">
        <f t="shared" si="1"/>
        <v>1.3</v>
      </c>
      <c r="M10" s="793">
        <v>12.842457579435603</v>
      </c>
      <c r="N10" s="794"/>
      <c r="O10" s="156">
        <v>2882560</v>
      </c>
      <c r="P10" s="649">
        <v>2882560</v>
      </c>
      <c r="Q10" s="651"/>
      <c r="R10" s="228">
        <f t="shared" si="2"/>
        <v>2</v>
      </c>
      <c r="U10" s="920"/>
      <c r="V10" s="920"/>
      <c r="W10" s="266"/>
      <c r="X10" s="269"/>
      <c r="Y10" s="268"/>
      <c r="Z10" s="761"/>
      <c r="AA10" s="761"/>
      <c r="AB10" s="761"/>
      <c r="AC10" s="906"/>
      <c r="AD10" s="906"/>
      <c r="AE10" s="267"/>
      <c r="AF10" s="907"/>
      <c r="AG10" s="907"/>
      <c r="AH10" s="266"/>
      <c r="AI10" s="906"/>
      <c r="AJ10" s="906"/>
      <c r="AK10" s="267"/>
    </row>
    <row r="11" spans="1:38" ht="23.25" customHeight="1" x14ac:dyDescent="0.15">
      <c r="B11" s="696" t="s">
        <v>119</v>
      </c>
      <c r="C11" s="697"/>
      <c r="D11" s="156">
        <v>13524674</v>
      </c>
      <c r="E11" s="230">
        <f t="shared" si="0"/>
        <v>5.7</v>
      </c>
      <c r="F11" s="226">
        <v>-1.3003346674346801</v>
      </c>
      <c r="G11" s="750" t="s">
        <v>120</v>
      </c>
      <c r="H11" s="752" t="s">
        <v>121</v>
      </c>
      <c r="I11" s="719"/>
      <c r="J11" s="649">
        <v>2883935</v>
      </c>
      <c r="K11" s="651"/>
      <c r="L11" s="227">
        <f t="shared" si="1"/>
        <v>1.3</v>
      </c>
      <c r="M11" s="793">
        <v>12.842457579435603</v>
      </c>
      <c r="N11" s="794"/>
      <c r="O11" s="156">
        <v>2882560</v>
      </c>
      <c r="P11" s="649">
        <v>2882560</v>
      </c>
      <c r="Q11" s="651"/>
      <c r="R11" s="228">
        <f t="shared" si="2"/>
        <v>2</v>
      </c>
      <c r="U11" s="920"/>
      <c r="V11" s="920"/>
      <c r="W11" s="266"/>
      <c r="X11" s="269"/>
      <c r="Y11" s="268"/>
      <c r="Z11" s="928"/>
      <c r="AA11" s="927"/>
      <c r="AB11" s="761"/>
      <c r="AC11" s="906"/>
      <c r="AD11" s="906"/>
      <c r="AE11" s="267"/>
      <c r="AF11" s="907"/>
      <c r="AG11" s="907"/>
      <c r="AH11" s="266"/>
      <c r="AI11" s="906"/>
      <c r="AJ11" s="906"/>
      <c r="AK11" s="267"/>
    </row>
    <row r="12" spans="1:38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26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850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  <c r="U12" s="920"/>
      <c r="V12" s="920"/>
      <c r="W12" s="266"/>
      <c r="X12" s="270"/>
      <c r="Y12" s="271"/>
      <c r="Z12" s="929"/>
      <c r="AA12" s="927"/>
      <c r="AB12" s="761"/>
      <c r="AC12" s="906"/>
      <c r="AD12" s="906"/>
      <c r="AE12" s="270"/>
      <c r="AF12" s="922"/>
      <c r="AG12" s="917"/>
      <c r="AH12" s="266"/>
      <c r="AI12" s="906"/>
      <c r="AJ12" s="906"/>
      <c r="AK12" s="267"/>
    </row>
    <row r="13" spans="1:38" ht="23.25" customHeight="1" x14ac:dyDescent="0.15">
      <c r="B13" s="696" t="s">
        <v>126</v>
      </c>
      <c r="C13" s="697"/>
      <c r="D13" s="156">
        <v>5816</v>
      </c>
      <c r="E13" s="234">
        <f t="shared" si="0"/>
        <v>0</v>
      </c>
      <c r="F13" s="226">
        <v>16517.142857142859</v>
      </c>
      <c r="G13" s="735" t="s">
        <v>127</v>
      </c>
      <c r="H13" s="736"/>
      <c r="I13" s="719"/>
      <c r="J13" s="649">
        <f>J6+J9+J10</f>
        <v>111707252</v>
      </c>
      <c r="K13" s="651"/>
      <c r="L13" s="227">
        <f t="shared" si="1"/>
        <v>49.5</v>
      </c>
      <c r="M13" s="793">
        <v>2.6459866104292615</v>
      </c>
      <c r="N13" s="794"/>
      <c r="O13" s="168">
        <f>O6+O9+O10</f>
        <v>62399023</v>
      </c>
      <c r="P13" s="649">
        <f>P6+P9+P10</f>
        <v>61155665</v>
      </c>
      <c r="Q13" s="651"/>
      <c r="R13" s="231">
        <f t="shared" si="2"/>
        <v>42.9</v>
      </c>
      <c r="U13" s="920"/>
      <c r="V13" s="920"/>
      <c r="W13" s="266"/>
      <c r="X13" s="269"/>
      <c r="Y13" s="268"/>
      <c r="Z13" s="761"/>
      <c r="AA13" s="761"/>
      <c r="AB13" s="761"/>
      <c r="AC13" s="906"/>
      <c r="AD13" s="906"/>
      <c r="AE13" s="267"/>
      <c r="AF13" s="907"/>
      <c r="AG13" s="907"/>
      <c r="AH13" s="266"/>
      <c r="AI13" s="906"/>
      <c r="AJ13" s="906"/>
      <c r="AK13" s="267"/>
    </row>
    <row r="14" spans="1:38" ht="23.25" customHeight="1" x14ac:dyDescent="0.15">
      <c r="B14" s="696" t="s">
        <v>128</v>
      </c>
      <c r="C14" s="697"/>
      <c r="D14" s="156">
        <v>217608</v>
      </c>
      <c r="E14" s="234">
        <f t="shared" si="0"/>
        <v>0.1</v>
      </c>
      <c r="F14" s="226">
        <v>9.9368997519437805</v>
      </c>
      <c r="G14" s="735" t="s">
        <v>129</v>
      </c>
      <c r="H14" s="736"/>
      <c r="I14" s="719"/>
      <c r="J14" s="649">
        <v>43030121</v>
      </c>
      <c r="K14" s="651"/>
      <c r="L14" s="227">
        <f t="shared" si="1"/>
        <v>19</v>
      </c>
      <c r="M14" s="793">
        <v>-9.19847079935065</v>
      </c>
      <c r="N14" s="794"/>
      <c r="O14" s="156">
        <v>35205916</v>
      </c>
      <c r="P14" s="649">
        <v>32653168</v>
      </c>
      <c r="Q14" s="651"/>
      <c r="R14" s="235">
        <f t="shared" si="2"/>
        <v>22.9</v>
      </c>
      <c r="U14" s="920"/>
      <c r="V14" s="920"/>
      <c r="W14" s="266"/>
      <c r="X14" s="269"/>
      <c r="Y14" s="268"/>
      <c r="Z14" s="761"/>
      <c r="AA14" s="761"/>
      <c r="AB14" s="761"/>
      <c r="AC14" s="906"/>
      <c r="AD14" s="906"/>
      <c r="AE14" s="267"/>
      <c r="AF14" s="907"/>
      <c r="AG14" s="907"/>
      <c r="AH14" s="266"/>
      <c r="AI14" s="906"/>
      <c r="AJ14" s="906"/>
      <c r="AK14" s="267"/>
    </row>
    <row r="15" spans="1:38" ht="23.25" customHeight="1" x14ac:dyDescent="0.15">
      <c r="B15" s="792" t="s">
        <v>130</v>
      </c>
      <c r="C15" s="737"/>
      <c r="D15" s="156">
        <v>308207</v>
      </c>
      <c r="E15" s="233">
        <f t="shared" si="0"/>
        <v>0.1</v>
      </c>
      <c r="F15" s="226">
        <v>-9.5867545550285005</v>
      </c>
      <c r="G15" s="735" t="s">
        <v>131</v>
      </c>
      <c r="H15" s="736"/>
      <c r="I15" s="719"/>
      <c r="J15" s="649">
        <v>1491475</v>
      </c>
      <c r="K15" s="651"/>
      <c r="L15" s="227">
        <f t="shared" si="1"/>
        <v>0.7</v>
      </c>
      <c r="M15" s="793">
        <v>15.787320396610244</v>
      </c>
      <c r="N15" s="794"/>
      <c r="O15" s="156">
        <v>1089798</v>
      </c>
      <c r="P15" s="649">
        <v>1089798</v>
      </c>
      <c r="Q15" s="651"/>
      <c r="R15" s="231">
        <f t="shared" si="2"/>
        <v>0.8</v>
      </c>
      <c r="U15" s="930"/>
      <c r="V15" s="930"/>
      <c r="W15" s="266"/>
      <c r="X15" s="267"/>
      <c r="Y15" s="268"/>
      <c r="Z15" s="761"/>
      <c r="AA15" s="761"/>
      <c r="AB15" s="761"/>
      <c r="AC15" s="906"/>
      <c r="AD15" s="906"/>
      <c r="AE15" s="267"/>
      <c r="AF15" s="907"/>
      <c r="AG15" s="907"/>
      <c r="AH15" s="266"/>
      <c r="AI15" s="906"/>
      <c r="AJ15" s="906"/>
      <c r="AK15" s="267"/>
    </row>
    <row r="16" spans="1:38" ht="23.25" customHeight="1" x14ac:dyDescent="0.15">
      <c r="B16" s="696" t="s">
        <v>132</v>
      </c>
      <c r="C16" s="737"/>
      <c r="D16" s="156">
        <v>52458423</v>
      </c>
      <c r="E16" s="230">
        <f t="shared" si="0"/>
        <v>22.1</v>
      </c>
      <c r="F16" s="226">
        <v>2.1187036553832814</v>
      </c>
      <c r="G16" s="735" t="s">
        <v>133</v>
      </c>
      <c r="H16" s="736"/>
      <c r="I16" s="719"/>
      <c r="J16" s="649">
        <v>15567850</v>
      </c>
      <c r="K16" s="651"/>
      <c r="L16" s="227">
        <f t="shared" si="1"/>
        <v>6.9</v>
      </c>
      <c r="M16" s="793">
        <v>12.31134841071923</v>
      </c>
      <c r="N16" s="794"/>
      <c r="O16" s="156">
        <v>11021986</v>
      </c>
      <c r="P16" s="649">
        <v>5706456</v>
      </c>
      <c r="Q16" s="651"/>
      <c r="R16" s="231">
        <f t="shared" si="2"/>
        <v>4</v>
      </c>
      <c r="U16" s="920"/>
      <c r="V16" s="930"/>
      <c r="W16" s="266"/>
      <c r="X16" s="269"/>
      <c r="Y16" s="268"/>
      <c r="Z16" s="761"/>
      <c r="AA16" s="761"/>
      <c r="AB16" s="761"/>
      <c r="AC16" s="906"/>
      <c r="AD16" s="906"/>
      <c r="AE16" s="267"/>
      <c r="AF16" s="907"/>
      <c r="AG16" s="907"/>
      <c r="AH16" s="266"/>
      <c r="AI16" s="906"/>
      <c r="AJ16" s="906"/>
      <c r="AK16" s="267"/>
    </row>
    <row r="17" spans="1:37" ht="23.25" customHeight="1" x14ac:dyDescent="0.15">
      <c r="B17" s="738" t="s">
        <v>120</v>
      </c>
      <c r="C17" s="171" t="s">
        <v>134</v>
      </c>
      <c r="D17" s="156">
        <v>50258346</v>
      </c>
      <c r="E17" s="230">
        <f t="shared" si="0"/>
        <v>21.2</v>
      </c>
      <c r="F17" s="226">
        <v>2.0947148767031671</v>
      </c>
      <c r="G17" s="735" t="s">
        <v>42</v>
      </c>
      <c r="H17" s="736"/>
      <c r="I17" s="719"/>
      <c r="J17" s="649">
        <v>9662144</v>
      </c>
      <c r="K17" s="651"/>
      <c r="L17" s="227">
        <f t="shared" si="1"/>
        <v>4.3</v>
      </c>
      <c r="M17" s="793">
        <v>-44.599119654026602</v>
      </c>
      <c r="N17" s="794"/>
      <c r="O17" s="156">
        <v>9555110</v>
      </c>
      <c r="P17" s="740"/>
      <c r="Q17" s="741"/>
      <c r="R17" s="742"/>
      <c r="U17" s="928"/>
      <c r="V17" s="265"/>
      <c r="W17" s="266"/>
      <c r="X17" s="269"/>
      <c r="Y17" s="268"/>
      <c r="Z17" s="761"/>
      <c r="AA17" s="761"/>
      <c r="AB17" s="761"/>
      <c r="AC17" s="906"/>
      <c r="AD17" s="906"/>
      <c r="AE17" s="267"/>
      <c r="AF17" s="907"/>
      <c r="AG17" s="907"/>
      <c r="AH17" s="266"/>
      <c r="AI17" s="901"/>
      <c r="AJ17" s="901"/>
      <c r="AK17" s="901"/>
    </row>
    <row r="18" spans="1:37" ht="23.25" customHeight="1" x14ac:dyDescent="0.15">
      <c r="B18" s="739"/>
      <c r="C18" s="171" t="s">
        <v>135</v>
      </c>
      <c r="D18" s="156">
        <v>2200077</v>
      </c>
      <c r="E18" s="230">
        <f t="shared" si="0"/>
        <v>0.9</v>
      </c>
      <c r="F18" s="226">
        <v>2.6697877189764929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850" t="s">
        <v>124</v>
      </c>
      <c r="N18" s="794"/>
      <c r="O18" s="156">
        <v>0</v>
      </c>
      <c r="P18" s="743"/>
      <c r="Q18" s="744"/>
      <c r="R18" s="745"/>
      <c r="U18" s="929"/>
      <c r="V18" s="265"/>
      <c r="W18" s="266"/>
      <c r="X18" s="269"/>
      <c r="Y18" s="268"/>
      <c r="Z18" s="761"/>
      <c r="AA18" s="761"/>
      <c r="AB18" s="761"/>
      <c r="AC18" s="906"/>
      <c r="AD18" s="906"/>
      <c r="AE18" s="270"/>
      <c r="AF18" s="917"/>
      <c r="AG18" s="917"/>
      <c r="AH18" s="266"/>
      <c r="AI18" s="901"/>
      <c r="AJ18" s="901"/>
      <c r="AK18" s="901"/>
    </row>
    <row r="19" spans="1:37" ht="23.25" customHeight="1" x14ac:dyDescent="0.15">
      <c r="B19" s="696" t="s">
        <v>137</v>
      </c>
      <c r="C19" s="697"/>
      <c r="D19" s="156">
        <v>42278</v>
      </c>
      <c r="E19" s="230">
        <f t="shared" si="0"/>
        <v>0</v>
      </c>
      <c r="F19" s="226">
        <v>-8.0073110231080609</v>
      </c>
      <c r="G19" s="735" t="s">
        <v>138</v>
      </c>
      <c r="H19" s="736"/>
      <c r="I19" s="719"/>
      <c r="J19" s="649">
        <v>229592</v>
      </c>
      <c r="K19" s="651"/>
      <c r="L19" s="227">
        <f t="shared" si="1"/>
        <v>0.1</v>
      </c>
      <c r="M19" s="793">
        <v>-4.8745219736738497</v>
      </c>
      <c r="N19" s="794"/>
      <c r="O19" s="156">
        <v>229592</v>
      </c>
      <c r="P19" s="649">
        <v>0</v>
      </c>
      <c r="Q19" s="651"/>
      <c r="R19" s="231" t="str">
        <f>IF(P19=0,"－",ROUND(P19/$P$25*100,1))</f>
        <v>－</v>
      </c>
      <c r="U19" s="920"/>
      <c r="V19" s="920"/>
      <c r="W19" s="266"/>
      <c r="X19" s="269"/>
      <c r="Y19" s="268"/>
      <c r="Z19" s="761"/>
      <c r="AA19" s="761"/>
      <c r="AB19" s="761"/>
      <c r="AC19" s="906"/>
      <c r="AD19" s="906"/>
      <c r="AE19" s="267"/>
      <c r="AF19" s="907"/>
      <c r="AG19" s="907"/>
      <c r="AH19" s="266"/>
      <c r="AI19" s="906"/>
      <c r="AJ19" s="906"/>
      <c r="AK19" s="267"/>
    </row>
    <row r="20" spans="1:37" ht="23.25" customHeight="1" x14ac:dyDescent="0.15">
      <c r="A20" s="85" t="s">
        <v>139</v>
      </c>
      <c r="B20" s="696" t="s">
        <v>140</v>
      </c>
      <c r="C20" s="697"/>
      <c r="D20" s="168">
        <f>SUM(D6:D16)+D19</f>
        <v>142450721</v>
      </c>
      <c r="E20" s="230">
        <f t="shared" si="0"/>
        <v>60</v>
      </c>
      <c r="F20" s="226">
        <v>2.8531024623918939</v>
      </c>
      <c r="G20" s="735" t="s">
        <v>141</v>
      </c>
      <c r="H20" s="736"/>
      <c r="I20" s="719"/>
      <c r="J20" s="649">
        <v>20664032</v>
      </c>
      <c r="K20" s="651"/>
      <c r="L20" s="227">
        <f t="shared" si="1"/>
        <v>9.1</v>
      </c>
      <c r="M20" s="793">
        <v>15.262283482640262</v>
      </c>
      <c r="N20" s="794"/>
      <c r="O20" s="156">
        <v>17450283</v>
      </c>
      <c r="P20" s="649">
        <v>14480559</v>
      </c>
      <c r="Q20" s="651"/>
      <c r="R20" s="231">
        <f>IF(P20=0,"－",ROUND(P20/$P$25*100,1))</f>
        <v>10.199999999999999</v>
      </c>
      <c r="U20" s="920"/>
      <c r="V20" s="920"/>
      <c r="W20" s="266"/>
      <c r="X20" s="269"/>
      <c r="Y20" s="268"/>
      <c r="Z20" s="761"/>
      <c r="AA20" s="761"/>
      <c r="AB20" s="761"/>
      <c r="AC20" s="906"/>
      <c r="AD20" s="906"/>
      <c r="AE20" s="267"/>
      <c r="AF20" s="907"/>
      <c r="AG20" s="907"/>
      <c r="AH20" s="266"/>
      <c r="AI20" s="906"/>
      <c r="AJ20" s="906"/>
      <c r="AK20" s="267"/>
    </row>
    <row r="21" spans="1:37" ht="23.25" customHeight="1" x14ac:dyDescent="0.15">
      <c r="B21" s="696" t="s">
        <v>142</v>
      </c>
      <c r="C21" s="697"/>
      <c r="D21" s="156">
        <v>1688256</v>
      </c>
      <c r="E21" s="233">
        <f t="shared" si="0"/>
        <v>0.7</v>
      </c>
      <c r="F21" s="226">
        <v>-11.3831734395594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850" t="s">
        <v>124</v>
      </c>
      <c r="N21" s="794"/>
      <c r="O21" s="156">
        <v>0</v>
      </c>
      <c r="P21" s="649">
        <v>0</v>
      </c>
      <c r="Q21" s="651"/>
      <c r="R21" s="231" t="str">
        <f>IF(P21=0,"－",ROUND(P21/$P$25*100,1))</f>
        <v>－</v>
      </c>
      <c r="U21" s="920"/>
      <c r="V21" s="920"/>
      <c r="W21" s="266"/>
      <c r="X21" s="267"/>
      <c r="Y21" s="268"/>
      <c r="Z21" s="927"/>
      <c r="AA21" s="927"/>
      <c r="AB21" s="927"/>
      <c r="AC21" s="906"/>
      <c r="AD21" s="906"/>
      <c r="AE21" s="270"/>
      <c r="AF21" s="922"/>
      <c r="AG21" s="917"/>
      <c r="AH21" s="266"/>
      <c r="AI21" s="906"/>
      <c r="AJ21" s="906"/>
      <c r="AK21" s="267"/>
    </row>
    <row r="22" spans="1:37" ht="23.25" customHeight="1" x14ac:dyDescent="0.15">
      <c r="B22" s="696" t="s">
        <v>144</v>
      </c>
      <c r="C22" s="697"/>
      <c r="D22" s="156">
        <v>3613416</v>
      </c>
      <c r="E22" s="230">
        <f t="shared" si="0"/>
        <v>1.5</v>
      </c>
      <c r="F22" s="226">
        <v>-3.4487254988932499</v>
      </c>
      <c r="G22" s="733" t="s">
        <v>145</v>
      </c>
      <c r="H22" s="734"/>
      <c r="I22" s="726"/>
      <c r="J22" s="650">
        <f>J24+J27+J28</f>
        <v>23542795</v>
      </c>
      <c r="K22" s="651"/>
      <c r="L22" s="227">
        <f t="shared" si="1"/>
        <v>10.4</v>
      </c>
      <c r="M22" s="793">
        <v>59.780117351825268</v>
      </c>
      <c r="N22" s="794"/>
      <c r="O22" s="172">
        <f>O24+O27+O28</f>
        <v>12727942</v>
      </c>
      <c r="P22" s="236" t="s">
        <v>146</v>
      </c>
      <c r="Q22" s="237"/>
      <c r="R22" s="238"/>
      <c r="U22" s="920"/>
      <c r="V22" s="920"/>
      <c r="W22" s="266"/>
      <c r="X22" s="269"/>
      <c r="Y22" s="268"/>
      <c r="Z22" s="761"/>
      <c r="AA22" s="761"/>
      <c r="AB22" s="761"/>
      <c r="AC22" s="906"/>
      <c r="AD22" s="906"/>
      <c r="AE22" s="267"/>
      <c r="AF22" s="907"/>
      <c r="AG22" s="907"/>
      <c r="AH22" s="273"/>
      <c r="AI22" s="274"/>
      <c r="AJ22" s="275"/>
      <c r="AK22" s="203"/>
    </row>
    <row r="23" spans="1:37" ht="23.25" customHeight="1" x14ac:dyDescent="0.15">
      <c r="B23" s="696" t="s">
        <v>147</v>
      </c>
      <c r="C23" s="697"/>
      <c r="D23" s="156">
        <v>794613</v>
      </c>
      <c r="E23" s="230">
        <f t="shared" si="0"/>
        <v>0.3</v>
      </c>
      <c r="F23" s="226">
        <v>2.338709054238886</v>
      </c>
      <c r="G23" s="176"/>
      <c r="H23" s="725" t="s">
        <v>148</v>
      </c>
      <c r="I23" s="726"/>
      <c r="J23" s="649">
        <v>1160624</v>
      </c>
      <c r="K23" s="651"/>
      <c r="L23" s="227">
        <f t="shared" si="1"/>
        <v>0.5</v>
      </c>
      <c r="M23" s="793">
        <v>1.0378670882439485</v>
      </c>
      <c r="N23" s="794"/>
      <c r="O23" s="156">
        <v>1160624</v>
      </c>
      <c r="P23" s="925">
        <v>115085646</v>
      </c>
      <c r="Q23" s="926"/>
      <c r="R23" s="240" t="s">
        <v>18</v>
      </c>
      <c r="U23" s="920"/>
      <c r="V23" s="920"/>
      <c r="W23" s="266"/>
      <c r="X23" s="269"/>
      <c r="Y23" s="268"/>
      <c r="AA23" s="761"/>
      <c r="AB23" s="761"/>
      <c r="AC23" s="906"/>
      <c r="AD23" s="906"/>
      <c r="AE23" s="267"/>
      <c r="AF23" s="907"/>
      <c r="AG23" s="907"/>
      <c r="AH23" s="266"/>
      <c r="AI23" s="788"/>
      <c r="AJ23" s="788"/>
      <c r="AK23" s="203"/>
    </row>
    <row r="24" spans="1:37" ht="23.25" customHeight="1" x14ac:dyDescent="0.15">
      <c r="B24" s="696" t="s">
        <v>149</v>
      </c>
      <c r="C24" s="697"/>
      <c r="D24" s="156">
        <v>37546992</v>
      </c>
      <c r="E24" s="230">
        <f t="shared" si="0"/>
        <v>15.8</v>
      </c>
      <c r="F24" s="226">
        <v>-20.2568601691098</v>
      </c>
      <c r="G24" s="727" t="s">
        <v>150</v>
      </c>
      <c r="H24" s="725" t="s">
        <v>151</v>
      </c>
      <c r="I24" s="726"/>
      <c r="J24" s="649">
        <v>23542795</v>
      </c>
      <c r="K24" s="651"/>
      <c r="L24" s="227">
        <f t="shared" si="1"/>
        <v>10.4</v>
      </c>
      <c r="M24" s="793">
        <v>59.780117351825268</v>
      </c>
      <c r="N24" s="794"/>
      <c r="O24" s="156">
        <v>12727942</v>
      </c>
      <c r="P24" s="241" t="s">
        <v>152</v>
      </c>
      <c r="Q24" s="239"/>
      <c r="R24" s="240"/>
      <c r="U24" s="920"/>
      <c r="V24" s="920"/>
      <c r="W24" s="266"/>
      <c r="X24" s="269"/>
      <c r="Y24" s="268"/>
      <c r="Z24" s="923"/>
      <c r="AA24" s="761"/>
      <c r="AB24" s="761"/>
      <c r="AC24" s="906"/>
      <c r="AD24" s="906"/>
      <c r="AE24" s="267"/>
      <c r="AF24" s="907"/>
      <c r="AG24" s="907"/>
      <c r="AH24" s="266"/>
      <c r="AI24" s="276"/>
      <c r="AJ24" s="239"/>
      <c r="AK24" s="203"/>
    </row>
    <row r="25" spans="1:37" ht="23.25" customHeight="1" x14ac:dyDescent="0.15">
      <c r="B25" s="696" t="s">
        <v>153</v>
      </c>
      <c r="C25" s="697"/>
      <c r="D25" s="156">
        <v>27089705</v>
      </c>
      <c r="E25" s="230">
        <f t="shared" si="0"/>
        <v>11.4</v>
      </c>
      <c r="F25" s="226">
        <v>28.3128242935909</v>
      </c>
      <c r="G25" s="727"/>
      <c r="H25" s="723" t="s">
        <v>120</v>
      </c>
      <c r="I25" s="144" t="s">
        <v>154</v>
      </c>
      <c r="J25" s="649">
        <v>5433756</v>
      </c>
      <c r="K25" s="651"/>
      <c r="L25" s="227">
        <f t="shared" si="1"/>
        <v>2.4</v>
      </c>
      <c r="M25" s="793">
        <v>72.58144072272755</v>
      </c>
      <c r="N25" s="794"/>
      <c r="O25" s="156">
        <v>1276582</v>
      </c>
      <c r="P25" s="787">
        <v>142632875</v>
      </c>
      <c r="Q25" s="788"/>
      <c r="R25" s="240" t="s">
        <v>18</v>
      </c>
      <c r="U25" s="920"/>
      <c r="V25" s="920"/>
      <c r="W25" s="266"/>
      <c r="X25" s="269"/>
      <c r="Y25" s="268"/>
      <c r="Z25" s="923"/>
      <c r="AA25" s="923"/>
      <c r="AB25" s="95"/>
      <c r="AC25" s="906"/>
      <c r="AD25" s="906"/>
      <c r="AE25" s="267"/>
      <c r="AF25" s="907"/>
      <c r="AG25" s="907"/>
      <c r="AH25" s="266"/>
      <c r="AI25" s="788"/>
      <c r="AJ25" s="788"/>
      <c r="AK25" s="203"/>
    </row>
    <row r="26" spans="1:37" ht="23.25" customHeight="1" x14ac:dyDescent="0.15">
      <c r="B26" s="696" t="s">
        <v>155</v>
      </c>
      <c r="C26" s="697"/>
      <c r="D26" s="156">
        <v>644593</v>
      </c>
      <c r="E26" s="230">
        <f t="shared" si="0"/>
        <v>0.3</v>
      </c>
      <c r="F26" s="226">
        <v>25.786270297062547</v>
      </c>
      <c r="G26" s="727"/>
      <c r="H26" s="724"/>
      <c r="I26" s="144" t="s">
        <v>156</v>
      </c>
      <c r="J26" s="649">
        <v>18109039</v>
      </c>
      <c r="K26" s="651"/>
      <c r="L26" s="227">
        <f t="shared" si="1"/>
        <v>8</v>
      </c>
      <c r="M26" s="793">
        <v>56.301327665102797</v>
      </c>
      <c r="N26" s="794"/>
      <c r="O26" s="156">
        <v>11451360</v>
      </c>
      <c r="R26" s="180"/>
      <c r="U26" s="920"/>
      <c r="V26" s="920"/>
      <c r="W26" s="266"/>
      <c r="X26" s="269"/>
      <c r="Y26" s="268"/>
      <c r="Z26" s="923"/>
      <c r="AA26" s="924"/>
      <c r="AB26" s="95"/>
      <c r="AC26" s="906"/>
      <c r="AD26" s="906"/>
      <c r="AE26" s="267"/>
      <c r="AF26" s="907"/>
      <c r="AG26" s="907"/>
      <c r="AH26" s="266"/>
    </row>
    <row r="27" spans="1:37" ht="23.25" customHeight="1" x14ac:dyDescent="0.15">
      <c r="B27" s="696" t="s">
        <v>157</v>
      </c>
      <c r="C27" s="697"/>
      <c r="D27" s="156">
        <v>37121</v>
      </c>
      <c r="E27" s="230">
        <f t="shared" si="0"/>
        <v>0</v>
      </c>
      <c r="F27" s="226">
        <v>-7.0324826567156702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850" t="s">
        <v>124</v>
      </c>
      <c r="N27" s="794"/>
      <c r="O27" s="156">
        <v>0</v>
      </c>
      <c r="P27" s="787"/>
      <c r="Q27" s="788"/>
      <c r="R27" s="240"/>
      <c r="U27" s="920"/>
      <c r="V27" s="920"/>
      <c r="W27" s="266"/>
      <c r="X27" s="269"/>
      <c r="Y27" s="268"/>
      <c r="Z27" s="923"/>
      <c r="AA27" s="761"/>
      <c r="AB27" s="761"/>
      <c r="AC27" s="906"/>
      <c r="AD27" s="906"/>
      <c r="AE27" s="270"/>
      <c r="AF27" s="922"/>
      <c r="AG27" s="917"/>
      <c r="AH27" s="266"/>
      <c r="AI27" s="788"/>
      <c r="AJ27" s="788"/>
      <c r="AK27" s="203"/>
    </row>
    <row r="28" spans="1:37" ht="23.25" customHeight="1" x14ac:dyDescent="0.15">
      <c r="B28" s="696" t="s">
        <v>159</v>
      </c>
      <c r="C28" s="697"/>
      <c r="D28" s="156">
        <v>4826487</v>
      </c>
      <c r="E28" s="234">
        <f t="shared" si="0"/>
        <v>2</v>
      </c>
      <c r="F28" s="226">
        <v>54.406573614048106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850" t="s">
        <v>124</v>
      </c>
      <c r="N28" s="794"/>
      <c r="O28" s="156">
        <v>0</v>
      </c>
      <c r="P28" s="789"/>
      <c r="Q28" s="790"/>
      <c r="R28" s="791"/>
      <c r="U28" s="920"/>
      <c r="V28" s="920"/>
      <c r="W28" s="266"/>
      <c r="X28" s="269"/>
      <c r="Y28" s="268"/>
      <c r="Z28" s="923"/>
      <c r="AA28" s="761"/>
      <c r="AB28" s="761"/>
      <c r="AC28" s="906"/>
      <c r="AD28" s="906"/>
      <c r="AE28" s="270"/>
      <c r="AF28" s="922"/>
      <c r="AG28" s="917"/>
      <c r="AH28" s="266"/>
      <c r="AI28" s="790"/>
      <c r="AJ28" s="790"/>
      <c r="AK28" s="790"/>
    </row>
    <row r="29" spans="1:37" ht="23.25" customHeight="1" x14ac:dyDescent="0.15">
      <c r="B29" s="696" t="s">
        <v>161</v>
      </c>
      <c r="C29" s="697"/>
      <c r="D29" s="156">
        <v>12856343</v>
      </c>
      <c r="E29" s="230">
        <f t="shared" si="0"/>
        <v>5.4</v>
      </c>
      <c r="F29" s="226">
        <v>-5.0676891554838397</v>
      </c>
      <c r="G29" s="698" t="s">
        <v>162</v>
      </c>
      <c r="H29" s="659"/>
      <c r="I29" s="618"/>
      <c r="J29" s="649">
        <f>SUM(J13:K22)</f>
        <v>225895261</v>
      </c>
      <c r="K29" s="651"/>
      <c r="L29" s="242">
        <f t="shared" si="1"/>
        <v>100</v>
      </c>
      <c r="M29" s="793">
        <v>1.8875155190029345</v>
      </c>
      <c r="N29" s="794"/>
      <c r="O29" s="182">
        <f>SUM(O13:O22)</f>
        <v>149679650</v>
      </c>
      <c r="P29" s="789"/>
      <c r="Q29" s="790"/>
      <c r="R29" s="791"/>
      <c r="U29" s="920"/>
      <c r="V29" s="920"/>
      <c r="W29" s="266"/>
      <c r="X29" s="269"/>
      <c r="Y29" s="268"/>
      <c r="Z29" s="908"/>
      <c r="AA29" s="899"/>
      <c r="AB29" s="899"/>
      <c r="AC29" s="906"/>
      <c r="AD29" s="906"/>
      <c r="AE29" s="267"/>
      <c r="AF29" s="907"/>
      <c r="AG29" s="907"/>
      <c r="AH29" s="273"/>
      <c r="AI29" s="790"/>
      <c r="AJ29" s="790"/>
      <c r="AK29" s="790"/>
    </row>
    <row r="30" spans="1:37" ht="23.25" customHeight="1" x14ac:dyDescent="0.15">
      <c r="B30" s="696" t="s">
        <v>163</v>
      </c>
      <c r="C30" s="697"/>
      <c r="D30" s="156">
        <v>2551353</v>
      </c>
      <c r="E30" s="230">
        <f t="shared" si="0"/>
        <v>1.1000000000000001</v>
      </c>
      <c r="F30" s="226">
        <v>15.979763854050274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920"/>
      <c r="V30" s="920"/>
      <c r="W30" s="266"/>
      <c r="X30" s="269"/>
      <c r="Y30" s="268"/>
      <c r="Z30" s="921"/>
      <c r="AA30" s="921"/>
      <c r="AB30" s="921"/>
      <c r="AC30" s="921"/>
      <c r="AD30" s="921"/>
      <c r="AE30" s="921"/>
      <c r="AF30" s="921"/>
      <c r="AG30" s="921"/>
      <c r="AH30" s="921"/>
      <c r="AI30" s="921"/>
      <c r="AJ30" s="921"/>
      <c r="AK30" s="921"/>
    </row>
    <row r="31" spans="1:37" ht="23.25" customHeight="1" x14ac:dyDescent="0.15">
      <c r="B31" s="696" t="s">
        <v>164</v>
      </c>
      <c r="C31" s="697"/>
      <c r="D31" s="156">
        <v>3159500</v>
      </c>
      <c r="E31" s="230">
        <f t="shared" si="0"/>
        <v>1.3</v>
      </c>
      <c r="F31" s="226">
        <v>55.970775534383179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920"/>
      <c r="V31" s="920"/>
      <c r="W31" s="266"/>
      <c r="X31" s="269"/>
      <c r="Y31" s="268"/>
      <c r="Z31" s="921"/>
      <c r="AA31" s="921"/>
      <c r="AB31" s="921"/>
      <c r="AC31" s="921"/>
      <c r="AD31" s="921"/>
      <c r="AE31" s="921"/>
      <c r="AF31" s="921"/>
      <c r="AG31" s="921"/>
      <c r="AH31" s="921"/>
      <c r="AI31" s="921"/>
      <c r="AJ31" s="921"/>
      <c r="AK31" s="921"/>
    </row>
    <row r="32" spans="1:37" ht="23.25" customHeight="1" x14ac:dyDescent="0.15">
      <c r="B32" s="696" t="s">
        <v>165</v>
      </c>
      <c r="C32" s="697"/>
      <c r="D32" s="156">
        <f>SUM(D21:D31)</f>
        <v>94808379</v>
      </c>
      <c r="E32" s="234">
        <f t="shared" si="0"/>
        <v>40</v>
      </c>
      <c r="F32" s="226">
        <v>-1.3107532167873299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  <c r="U32" s="920"/>
      <c r="V32" s="920"/>
      <c r="W32" s="266"/>
      <c r="X32" s="269"/>
      <c r="Y32" s="268"/>
      <c r="Z32" s="921"/>
      <c r="AA32" s="921"/>
      <c r="AB32" s="921"/>
      <c r="AC32" s="921"/>
      <c r="AD32" s="921"/>
      <c r="AE32" s="921"/>
      <c r="AF32" s="921"/>
      <c r="AG32" s="921"/>
      <c r="AH32" s="921"/>
      <c r="AI32" s="921"/>
      <c r="AJ32" s="921"/>
      <c r="AK32" s="921"/>
    </row>
    <row r="33" spans="1:38" ht="23.25" customHeight="1" thickBot="1" x14ac:dyDescent="0.2">
      <c r="B33" s="710" t="s">
        <v>75</v>
      </c>
      <c r="C33" s="711"/>
      <c r="D33" s="184">
        <f>D20+D32</f>
        <v>237259100</v>
      </c>
      <c r="E33" s="243">
        <f t="shared" si="0"/>
        <v>100</v>
      </c>
      <c r="F33" s="253">
        <v>1.1477818566682405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  <c r="U33" s="918"/>
      <c r="V33" s="918"/>
      <c r="W33" s="266"/>
      <c r="X33" s="269"/>
      <c r="Y33" s="268"/>
      <c r="Z33" s="921"/>
      <c r="AA33" s="921"/>
      <c r="AB33" s="921"/>
      <c r="AC33" s="921"/>
      <c r="AD33" s="921"/>
      <c r="AE33" s="921"/>
      <c r="AF33" s="921"/>
      <c r="AG33" s="921"/>
      <c r="AH33" s="921"/>
      <c r="AI33" s="921"/>
      <c r="AJ33" s="921"/>
      <c r="AK33" s="921"/>
    </row>
    <row r="34" spans="1:38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  <c r="U34" s="277"/>
      <c r="V34" s="277"/>
      <c r="W34" s="194"/>
      <c r="X34" s="278"/>
      <c r="Y34" s="278"/>
      <c r="Z34" s="95"/>
      <c r="AA34" s="95"/>
      <c r="AB34" s="95"/>
      <c r="AC34" s="17"/>
      <c r="AD34" s="17"/>
      <c r="AE34" s="194"/>
      <c r="AF34" s="148"/>
      <c r="AG34" s="148"/>
      <c r="AH34" s="194"/>
      <c r="AI34" s="194"/>
      <c r="AJ34" s="194"/>
      <c r="AK34" s="194"/>
    </row>
    <row r="35" spans="1:38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  <c r="U35" s="919"/>
      <c r="V35" s="911"/>
      <c r="W35" s="911"/>
      <c r="X35" s="911"/>
      <c r="Y35" s="911"/>
      <c r="Z35" s="911"/>
      <c r="AA35" s="911"/>
      <c r="AB35" s="911"/>
      <c r="AC35" s="911"/>
      <c r="AD35" s="919"/>
      <c r="AE35" s="919"/>
      <c r="AF35" s="919"/>
      <c r="AG35" s="919"/>
      <c r="AH35" s="919"/>
      <c r="AI35" s="919"/>
      <c r="AJ35" s="919"/>
      <c r="AK35" s="919"/>
    </row>
    <row r="36" spans="1:38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  <c r="U36" s="899"/>
      <c r="V36" s="899"/>
      <c r="W36" s="200"/>
      <c r="X36" s="200"/>
      <c r="Y36" s="200"/>
      <c r="Z36" s="899"/>
      <c r="AA36" s="899"/>
      <c r="AB36" s="899"/>
      <c r="AC36" s="200"/>
      <c r="AD36" s="899"/>
      <c r="AE36" s="899"/>
      <c r="AF36" s="899"/>
      <c r="AG36" s="899"/>
      <c r="AH36" s="899"/>
      <c r="AI36" s="279"/>
      <c r="AJ36" s="912"/>
      <c r="AK36" s="899"/>
    </row>
    <row r="37" spans="1:38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68363846</v>
      </c>
      <c r="O37" s="651"/>
      <c r="P37" s="206">
        <f t="shared" ref="P37:P43" si="3">IF(N37=0,"－",ROUND(N37/$N$43*100,1))</f>
        <v>95.3</v>
      </c>
      <c r="Q37" s="680">
        <v>3.2463611216497053</v>
      </c>
      <c r="R37" s="681"/>
      <c r="S37" s="207"/>
      <c r="T37" s="207"/>
      <c r="U37" s="280"/>
      <c r="V37" s="200"/>
      <c r="W37" s="281"/>
      <c r="X37" s="282"/>
      <c r="Y37" s="282"/>
      <c r="Z37" s="203"/>
      <c r="AA37" s="203"/>
      <c r="AB37" s="281"/>
      <c r="AC37" s="282"/>
      <c r="AD37" s="899"/>
      <c r="AE37" s="899"/>
      <c r="AF37" s="899"/>
      <c r="AG37" s="906"/>
      <c r="AH37" s="906"/>
      <c r="AI37" s="267"/>
      <c r="AJ37" s="907"/>
      <c r="AK37" s="907"/>
      <c r="AL37" s="207"/>
    </row>
    <row r="38" spans="1:38" ht="20.100000000000001" customHeight="1" x14ac:dyDescent="0.15">
      <c r="A38" s="180"/>
      <c r="B38" s="624" t="s">
        <v>172</v>
      </c>
      <c r="C38" s="625"/>
      <c r="D38" s="209">
        <v>894458</v>
      </c>
      <c r="E38" s="219">
        <f t="shared" ref="E38:E51" si="4">IF(D38=0,"－",ROUND(D38/$D$51*100,1))</f>
        <v>0.4</v>
      </c>
      <c r="F38" s="210">
        <v>1.7585893060295792</v>
      </c>
      <c r="G38" s="685">
        <v>894446</v>
      </c>
      <c r="H38" s="686"/>
      <c r="I38" s="687"/>
      <c r="J38" s="245">
        <f t="shared" ref="J38:J51" si="5">IF(G38=0,"－",ROUND(G38/$G$51*100,1))</f>
        <v>0.6</v>
      </c>
      <c r="K38" s="669" t="s">
        <v>173</v>
      </c>
      <c r="L38" s="670"/>
      <c r="M38" s="655"/>
      <c r="N38" s="649">
        <v>215789</v>
      </c>
      <c r="O38" s="651"/>
      <c r="P38" s="206">
        <f t="shared" si="3"/>
        <v>0.3</v>
      </c>
      <c r="Q38" s="680">
        <v>1.274205205703183</v>
      </c>
      <c r="R38" s="681"/>
      <c r="S38" s="95"/>
      <c r="T38" s="95"/>
      <c r="U38" s="899"/>
      <c r="V38" s="899"/>
      <c r="W38" s="266"/>
      <c r="X38" s="267"/>
      <c r="Y38" s="283"/>
      <c r="Z38" s="906"/>
      <c r="AA38" s="906"/>
      <c r="AB38" s="906"/>
      <c r="AC38" s="267"/>
      <c r="AD38" s="899"/>
      <c r="AE38" s="899"/>
      <c r="AF38" s="899"/>
      <c r="AG38" s="906"/>
      <c r="AH38" s="906"/>
      <c r="AI38" s="267"/>
      <c r="AJ38" s="907"/>
      <c r="AK38" s="907"/>
      <c r="AL38" s="95"/>
    </row>
    <row r="39" spans="1:38" ht="20.100000000000001" customHeight="1" x14ac:dyDescent="0.15">
      <c r="A39" s="180"/>
      <c r="B39" s="654" t="s">
        <v>174</v>
      </c>
      <c r="C39" s="655"/>
      <c r="D39" s="168">
        <v>25777594</v>
      </c>
      <c r="E39" s="219">
        <f t="shared" si="4"/>
        <v>11.4</v>
      </c>
      <c r="F39" s="210">
        <v>-25.0027617444985</v>
      </c>
      <c r="G39" s="649">
        <v>22892896</v>
      </c>
      <c r="H39" s="650"/>
      <c r="I39" s="651"/>
      <c r="J39" s="246">
        <f t="shared" si="5"/>
        <v>15.3</v>
      </c>
      <c r="K39" s="669" t="s">
        <v>175</v>
      </c>
      <c r="L39" s="670"/>
      <c r="M39" s="655"/>
      <c r="N39" s="649">
        <v>3166881</v>
      </c>
      <c r="O39" s="651"/>
      <c r="P39" s="206">
        <f t="shared" si="3"/>
        <v>4.4000000000000004</v>
      </c>
      <c r="Q39" s="680">
        <v>1.3246609559686691</v>
      </c>
      <c r="R39" s="681"/>
      <c r="U39" s="899"/>
      <c r="V39" s="899"/>
      <c r="W39" s="266"/>
      <c r="X39" s="267"/>
      <c r="Y39" s="283"/>
      <c r="Z39" s="906"/>
      <c r="AA39" s="906"/>
      <c r="AB39" s="906"/>
      <c r="AC39" s="267"/>
      <c r="AD39" s="899"/>
      <c r="AE39" s="899"/>
      <c r="AF39" s="899"/>
      <c r="AG39" s="906"/>
      <c r="AH39" s="906"/>
      <c r="AI39" s="267"/>
      <c r="AJ39" s="907"/>
      <c r="AK39" s="907"/>
    </row>
    <row r="40" spans="1:38" ht="20.100000000000001" customHeight="1" x14ac:dyDescent="0.15">
      <c r="A40" s="180"/>
      <c r="B40" s="654" t="s">
        <v>176</v>
      </c>
      <c r="C40" s="655"/>
      <c r="D40" s="168">
        <v>124153877</v>
      </c>
      <c r="E40" s="219">
        <f t="shared" si="4"/>
        <v>55</v>
      </c>
      <c r="F40" s="210">
        <v>4.5135610928812264</v>
      </c>
      <c r="G40" s="649">
        <v>67436006</v>
      </c>
      <c r="H40" s="650"/>
      <c r="I40" s="651"/>
      <c r="J40" s="246">
        <f t="shared" si="5"/>
        <v>45.1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  <c r="U40" s="899"/>
      <c r="V40" s="899"/>
      <c r="W40" s="266"/>
      <c r="X40" s="267"/>
      <c r="Y40" s="283"/>
      <c r="Z40" s="906"/>
      <c r="AA40" s="906"/>
      <c r="AB40" s="906"/>
      <c r="AC40" s="267"/>
      <c r="AD40" s="899"/>
      <c r="AE40" s="899"/>
      <c r="AF40" s="899"/>
      <c r="AG40" s="906"/>
      <c r="AH40" s="906"/>
      <c r="AI40" s="267"/>
      <c r="AJ40" s="917"/>
      <c r="AK40" s="917"/>
    </row>
    <row r="41" spans="1:38" ht="20.100000000000001" customHeight="1" x14ac:dyDescent="0.15">
      <c r="A41" s="180"/>
      <c r="B41" s="654" t="s">
        <v>179</v>
      </c>
      <c r="C41" s="655"/>
      <c r="D41" s="209">
        <v>19591550</v>
      </c>
      <c r="E41" s="219">
        <f t="shared" si="4"/>
        <v>8.6999999999999993</v>
      </c>
      <c r="F41" s="210">
        <v>-19.3509047729743</v>
      </c>
      <c r="G41" s="649">
        <v>16097259</v>
      </c>
      <c r="H41" s="650"/>
      <c r="I41" s="651"/>
      <c r="J41" s="246">
        <f t="shared" si="5"/>
        <v>10.8</v>
      </c>
      <c r="K41" s="669" t="s">
        <v>180</v>
      </c>
      <c r="L41" s="670"/>
      <c r="M41" s="655"/>
      <c r="N41" s="649">
        <v>20597</v>
      </c>
      <c r="O41" s="651"/>
      <c r="P41" s="206">
        <f t="shared" si="3"/>
        <v>0</v>
      </c>
      <c r="Q41" s="680">
        <v>3.0210573700795278</v>
      </c>
      <c r="R41" s="681"/>
      <c r="U41" s="899"/>
      <c r="V41" s="899"/>
      <c r="W41" s="266"/>
      <c r="X41" s="267"/>
      <c r="Y41" s="283"/>
      <c r="Z41" s="906"/>
      <c r="AA41" s="906"/>
      <c r="AB41" s="906"/>
      <c r="AC41" s="267"/>
      <c r="AD41" s="899"/>
      <c r="AE41" s="899"/>
      <c r="AF41" s="899"/>
      <c r="AG41" s="906"/>
      <c r="AH41" s="906"/>
      <c r="AI41" s="267"/>
      <c r="AJ41" s="907"/>
      <c r="AK41" s="907"/>
    </row>
    <row r="42" spans="1:38" ht="20.100000000000001" customHeight="1" x14ac:dyDescent="0.15">
      <c r="A42" s="180"/>
      <c r="B42" s="654" t="s">
        <v>181</v>
      </c>
      <c r="C42" s="655"/>
      <c r="D42" s="168">
        <v>487153</v>
      </c>
      <c r="E42" s="219">
        <f t="shared" si="4"/>
        <v>0.2</v>
      </c>
      <c r="F42" s="210">
        <v>-1.65062009290795</v>
      </c>
      <c r="G42" s="649">
        <v>464090</v>
      </c>
      <c r="H42" s="650"/>
      <c r="I42" s="651"/>
      <c r="J42" s="246">
        <f t="shared" si="5"/>
        <v>0.3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  <c r="U42" s="899"/>
      <c r="V42" s="899"/>
      <c r="W42" s="266"/>
      <c r="X42" s="267"/>
      <c r="Y42" s="283"/>
      <c r="Z42" s="906"/>
      <c r="AA42" s="906"/>
      <c r="AB42" s="906"/>
      <c r="AC42" s="267"/>
      <c r="AD42" s="899"/>
      <c r="AE42" s="899"/>
      <c r="AF42" s="899"/>
      <c r="AG42" s="906"/>
      <c r="AH42" s="906"/>
      <c r="AI42" s="269"/>
      <c r="AJ42" s="917"/>
      <c r="AK42" s="917"/>
    </row>
    <row r="43" spans="1:38" ht="20.100000000000001" customHeight="1" x14ac:dyDescent="0.15">
      <c r="A43" s="180"/>
      <c r="B43" s="654" t="s">
        <v>183</v>
      </c>
      <c r="C43" s="655"/>
      <c r="D43" s="168">
        <v>157066</v>
      </c>
      <c r="E43" s="219">
        <f t="shared" si="4"/>
        <v>0.1</v>
      </c>
      <c r="F43" s="210">
        <v>50.615152997132803</v>
      </c>
      <c r="G43" s="649">
        <v>128359</v>
      </c>
      <c r="H43" s="650"/>
      <c r="I43" s="651"/>
      <c r="J43" s="246">
        <f t="shared" si="5"/>
        <v>0.1</v>
      </c>
      <c r="K43" s="669" t="s">
        <v>75</v>
      </c>
      <c r="L43" s="670"/>
      <c r="M43" s="655"/>
      <c r="N43" s="649">
        <f>SUM(N37:O42)</f>
        <v>71767113</v>
      </c>
      <c r="O43" s="651"/>
      <c r="P43" s="234">
        <f t="shared" si="3"/>
        <v>100</v>
      </c>
      <c r="Q43" s="680">
        <v>3.1539262945393469</v>
      </c>
      <c r="R43" s="681"/>
      <c r="U43" s="899"/>
      <c r="V43" s="899"/>
      <c r="W43" s="266"/>
      <c r="X43" s="267"/>
      <c r="Y43" s="283"/>
      <c r="Z43" s="906"/>
      <c r="AA43" s="906"/>
      <c r="AB43" s="906"/>
      <c r="AC43" s="267"/>
      <c r="AD43" s="899"/>
      <c r="AE43" s="899"/>
      <c r="AF43" s="899"/>
      <c r="AG43" s="906"/>
      <c r="AH43" s="906"/>
      <c r="AI43" s="269"/>
      <c r="AJ43" s="907"/>
      <c r="AK43" s="907"/>
    </row>
    <row r="44" spans="1:38" ht="20.100000000000001" customHeight="1" x14ac:dyDescent="0.15">
      <c r="A44" s="180"/>
      <c r="B44" s="654" t="s">
        <v>184</v>
      </c>
      <c r="C44" s="655"/>
      <c r="D44" s="209">
        <v>1922586</v>
      </c>
      <c r="E44" s="219">
        <f t="shared" si="4"/>
        <v>0.9</v>
      </c>
      <c r="F44" s="210">
        <v>26.095688081096398</v>
      </c>
      <c r="G44" s="649">
        <v>1754543</v>
      </c>
      <c r="H44" s="650"/>
      <c r="I44" s="651"/>
      <c r="J44" s="246">
        <f t="shared" si="5"/>
        <v>1.2</v>
      </c>
      <c r="K44" s="682" t="s">
        <v>185</v>
      </c>
      <c r="L44" s="683"/>
      <c r="M44" s="683"/>
      <c r="N44" s="683"/>
      <c r="O44" s="683"/>
      <c r="P44" s="683"/>
      <c r="Q44" s="683"/>
      <c r="R44" s="684"/>
      <c r="U44" s="899"/>
      <c r="V44" s="899"/>
      <c r="W44" s="266"/>
      <c r="X44" s="267"/>
      <c r="Y44" s="283"/>
      <c r="Z44" s="906"/>
      <c r="AA44" s="906"/>
      <c r="AB44" s="906"/>
      <c r="AC44" s="267"/>
      <c r="AD44" s="916"/>
      <c r="AE44" s="916"/>
      <c r="AF44" s="916"/>
      <c r="AG44" s="916"/>
      <c r="AH44" s="916"/>
      <c r="AI44" s="916"/>
      <c r="AJ44" s="916"/>
      <c r="AK44" s="916"/>
    </row>
    <row r="45" spans="1:38" ht="20.100000000000001" customHeight="1" x14ac:dyDescent="0.15">
      <c r="A45" s="180"/>
      <c r="B45" s="654" t="s">
        <v>186</v>
      </c>
      <c r="C45" s="655"/>
      <c r="D45" s="168">
        <v>13937885</v>
      </c>
      <c r="E45" s="219">
        <f t="shared" si="4"/>
        <v>6.2</v>
      </c>
      <c r="F45" s="210">
        <v>17.007005283491644</v>
      </c>
      <c r="G45" s="649">
        <v>10775167</v>
      </c>
      <c r="H45" s="650"/>
      <c r="I45" s="651"/>
      <c r="J45" s="246">
        <f t="shared" si="5"/>
        <v>7.2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  <c r="U45" s="899"/>
      <c r="V45" s="899"/>
      <c r="W45" s="266"/>
      <c r="X45" s="267"/>
      <c r="Y45" s="283"/>
      <c r="Z45" s="906"/>
      <c r="AA45" s="906"/>
      <c r="AB45" s="906"/>
      <c r="AC45" s="267"/>
      <c r="AD45" s="899"/>
      <c r="AE45" s="899"/>
      <c r="AF45" s="899"/>
      <c r="AG45" s="899"/>
      <c r="AH45" s="899"/>
      <c r="AI45" s="911"/>
      <c r="AJ45" s="911"/>
      <c r="AK45" s="911"/>
      <c r="AL45" s="213"/>
    </row>
    <row r="46" spans="1:38" ht="20.100000000000001" customHeight="1" thickBot="1" x14ac:dyDescent="0.2">
      <c r="A46" s="180"/>
      <c r="B46" s="654" t="s">
        <v>190</v>
      </c>
      <c r="C46" s="655"/>
      <c r="D46" s="168">
        <v>1041379</v>
      </c>
      <c r="E46" s="219">
        <f t="shared" si="4"/>
        <v>0.5</v>
      </c>
      <c r="F46" s="210">
        <v>7.9449007600038151</v>
      </c>
      <c r="G46" s="649">
        <v>936406</v>
      </c>
      <c r="H46" s="650"/>
      <c r="I46" s="651"/>
      <c r="J46" s="246">
        <f t="shared" si="5"/>
        <v>0.6</v>
      </c>
      <c r="K46" s="675">
        <v>98.9</v>
      </c>
      <c r="L46" s="676"/>
      <c r="M46" s="677"/>
      <c r="N46" s="678">
        <v>35</v>
      </c>
      <c r="O46" s="677"/>
      <c r="P46" s="678">
        <v>97.3</v>
      </c>
      <c r="Q46" s="676"/>
      <c r="R46" s="679"/>
      <c r="S46" s="214"/>
      <c r="T46" s="214"/>
      <c r="U46" s="899"/>
      <c r="V46" s="899"/>
      <c r="W46" s="266"/>
      <c r="X46" s="267"/>
      <c r="Y46" s="283"/>
      <c r="Z46" s="906"/>
      <c r="AA46" s="906"/>
      <c r="AB46" s="906"/>
      <c r="AC46" s="267"/>
      <c r="AD46" s="914"/>
      <c r="AE46" s="914"/>
      <c r="AF46" s="914"/>
      <c r="AG46" s="914"/>
      <c r="AH46" s="914"/>
      <c r="AI46" s="914"/>
      <c r="AJ46" s="914"/>
      <c r="AK46" s="914"/>
      <c r="AL46" s="214"/>
    </row>
    <row r="47" spans="1:38" ht="20.100000000000001" customHeight="1" thickTop="1" x14ac:dyDescent="0.15">
      <c r="A47" s="180"/>
      <c r="B47" s="654" t="s">
        <v>191</v>
      </c>
      <c r="C47" s="655"/>
      <c r="D47" s="209">
        <v>35047635</v>
      </c>
      <c r="E47" s="219">
        <f t="shared" si="4"/>
        <v>15.5</v>
      </c>
      <c r="F47" s="210">
        <v>35.767374699659783</v>
      </c>
      <c r="G47" s="649">
        <v>25417775</v>
      </c>
      <c r="H47" s="650"/>
      <c r="I47" s="651"/>
      <c r="J47" s="246">
        <f t="shared" si="5"/>
        <v>17</v>
      </c>
      <c r="K47" s="656" t="s">
        <v>192</v>
      </c>
      <c r="L47" s="657"/>
      <c r="M47" s="657"/>
      <c r="N47" s="657"/>
      <c r="O47" s="657"/>
      <c r="P47" s="657"/>
      <c r="Q47" s="657"/>
      <c r="R47" s="658"/>
      <c r="U47" s="899"/>
      <c r="V47" s="899"/>
      <c r="W47" s="266"/>
      <c r="X47" s="267"/>
      <c r="Y47" s="283"/>
      <c r="Z47" s="906"/>
      <c r="AA47" s="906"/>
      <c r="AB47" s="906"/>
      <c r="AC47" s="267"/>
      <c r="AD47" s="915"/>
      <c r="AE47" s="915"/>
      <c r="AF47" s="915"/>
      <c r="AG47" s="915"/>
      <c r="AH47" s="915"/>
      <c r="AI47" s="915"/>
      <c r="AJ47" s="915"/>
      <c r="AK47" s="915"/>
    </row>
    <row r="48" spans="1:38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  <c r="U48" s="899"/>
      <c r="V48" s="899"/>
      <c r="W48" s="266"/>
      <c r="X48" s="267"/>
      <c r="Y48" s="284"/>
      <c r="Z48" s="906"/>
      <c r="AA48" s="906"/>
      <c r="AB48" s="906"/>
      <c r="AC48" s="267"/>
      <c r="AD48" s="899"/>
      <c r="AE48" s="899"/>
      <c r="AF48" s="899"/>
      <c r="AG48" s="911"/>
      <c r="AH48" s="911"/>
      <c r="AI48" s="912"/>
      <c r="AJ48" s="913"/>
      <c r="AK48" s="913"/>
      <c r="AL48" s="215"/>
    </row>
    <row r="49" spans="1:38" ht="20.100000000000001" customHeight="1" x14ac:dyDescent="0.15">
      <c r="A49" s="180"/>
      <c r="B49" s="654" t="s">
        <v>118</v>
      </c>
      <c r="C49" s="655"/>
      <c r="D49" s="168">
        <v>2884078</v>
      </c>
      <c r="E49" s="219">
        <f t="shared" si="4"/>
        <v>1.3</v>
      </c>
      <c r="F49" s="210">
        <v>12.656656484613643</v>
      </c>
      <c r="G49" s="649">
        <v>2882703</v>
      </c>
      <c r="H49" s="650"/>
      <c r="I49" s="651"/>
      <c r="J49" s="246">
        <f t="shared" si="5"/>
        <v>1.9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  <c r="U49" s="899"/>
      <c r="V49" s="899"/>
      <c r="W49" s="266"/>
      <c r="X49" s="267"/>
      <c r="Y49" s="283"/>
      <c r="Z49" s="906"/>
      <c r="AA49" s="906"/>
      <c r="AB49" s="906"/>
      <c r="AC49" s="267"/>
      <c r="AD49" s="899"/>
      <c r="AE49" s="899"/>
      <c r="AF49" s="899"/>
      <c r="AG49" s="911"/>
      <c r="AH49" s="911"/>
      <c r="AI49" s="899"/>
      <c r="AJ49" s="913"/>
      <c r="AK49" s="913"/>
      <c r="AL49" s="95"/>
    </row>
    <row r="50" spans="1:38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53856997</v>
      </c>
      <c r="O50" s="623"/>
      <c r="P50" s="217">
        <v>1.4406257288037638</v>
      </c>
      <c r="Q50" s="619">
        <v>6547465</v>
      </c>
      <c r="R50" s="622"/>
      <c r="S50" s="17"/>
      <c r="T50" s="17"/>
      <c r="U50" s="899"/>
      <c r="V50" s="899"/>
      <c r="W50" s="266"/>
      <c r="X50" s="267"/>
      <c r="Y50" s="284"/>
      <c r="Z50" s="906"/>
      <c r="AA50" s="906"/>
      <c r="AB50" s="906"/>
      <c r="AC50" s="267"/>
      <c r="AD50" s="899"/>
      <c r="AE50" s="899"/>
      <c r="AF50" s="285"/>
      <c r="AG50" s="903"/>
      <c r="AH50" s="904"/>
      <c r="AI50" s="267"/>
      <c r="AJ50" s="903"/>
      <c r="AK50" s="904"/>
      <c r="AL50" s="17"/>
    </row>
    <row r="51" spans="1:38" ht="20.100000000000001" customHeight="1" x14ac:dyDescent="0.15">
      <c r="A51" s="180"/>
      <c r="B51" s="631" t="s">
        <v>75</v>
      </c>
      <c r="C51" s="632"/>
      <c r="D51" s="635">
        <f>SUM(D38:D50)</f>
        <v>225895261</v>
      </c>
      <c r="E51" s="780">
        <f t="shared" si="4"/>
        <v>100</v>
      </c>
      <c r="F51" s="909">
        <v>1.8875155190029345</v>
      </c>
      <c r="G51" s="641">
        <f>SUM(G38:I50)</f>
        <v>149679650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53014774</v>
      </c>
      <c r="O51" s="628"/>
      <c r="P51" s="222">
        <v>1.5617024599358784</v>
      </c>
      <c r="Q51" s="627">
        <v>0</v>
      </c>
      <c r="R51" s="629"/>
      <c r="S51" s="17"/>
      <c r="T51" s="17"/>
      <c r="U51" s="908"/>
      <c r="V51" s="908"/>
      <c r="W51" s="906"/>
      <c r="X51" s="907"/>
      <c r="Y51" s="905"/>
      <c r="Z51" s="906"/>
      <c r="AA51" s="906"/>
      <c r="AB51" s="906"/>
      <c r="AC51" s="907"/>
      <c r="AD51" s="899"/>
      <c r="AE51" s="899"/>
      <c r="AF51" s="285"/>
      <c r="AG51" s="903"/>
      <c r="AH51" s="904"/>
      <c r="AI51" s="267"/>
      <c r="AJ51" s="903"/>
      <c r="AK51" s="904"/>
      <c r="AL51" s="17"/>
    </row>
    <row r="52" spans="1:38" ht="20.100000000000001" customHeight="1" thickBot="1" x14ac:dyDescent="0.2">
      <c r="A52" s="180"/>
      <c r="B52" s="633"/>
      <c r="C52" s="634"/>
      <c r="D52" s="636"/>
      <c r="E52" s="781"/>
      <c r="F52" s="91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10848204</v>
      </c>
      <c r="O52" s="623"/>
      <c r="P52" s="247">
        <v>1.2754888891731089</v>
      </c>
      <c r="Q52" s="619">
        <v>1703320</v>
      </c>
      <c r="R52" s="622"/>
      <c r="S52" s="17"/>
      <c r="T52" s="17"/>
      <c r="U52" s="908"/>
      <c r="V52" s="908"/>
      <c r="W52" s="906"/>
      <c r="X52" s="907"/>
      <c r="Y52" s="905"/>
      <c r="Z52" s="906"/>
      <c r="AA52" s="906"/>
      <c r="AB52" s="906"/>
      <c r="AC52" s="907"/>
      <c r="AD52" s="899"/>
      <c r="AE52" s="899"/>
      <c r="AF52" s="285"/>
      <c r="AG52" s="903"/>
      <c r="AH52" s="904"/>
      <c r="AI52" s="267"/>
      <c r="AJ52" s="903"/>
      <c r="AK52" s="904"/>
      <c r="AL52" s="17"/>
    </row>
    <row r="53" spans="1:38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10689166</v>
      </c>
      <c r="O53" s="615"/>
      <c r="P53" s="286">
        <v>0.75757889962253966</v>
      </c>
      <c r="Q53" s="614">
        <v>97677</v>
      </c>
      <c r="R53" s="616"/>
      <c r="S53" s="17"/>
      <c r="T53" s="17"/>
      <c r="U53" s="203"/>
      <c r="V53" s="203"/>
      <c r="W53" s="203"/>
      <c r="X53" s="203"/>
      <c r="Y53" s="203"/>
      <c r="Z53" s="203"/>
      <c r="AA53" s="203"/>
      <c r="AB53" s="203"/>
      <c r="AC53" s="203"/>
      <c r="AD53" s="899"/>
      <c r="AE53" s="899"/>
      <c r="AF53" s="285"/>
      <c r="AG53" s="903"/>
      <c r="AH53" s="904"/>
      <c r="AI53" s="267"/>
      <c r="AJ53" s="903"/>
      <c r="AK53" s="904"/>
      <c r="AL53" s="17"/>
    </row>
    <row r="54" spans="1:38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47382013</v>
      </c>
      <c r="O54" s="623"/>
      <c r="P54" s="247">
        <v>3.1101536554565437</v>
      </c>
      <c r="Q54" s="619">
        <v>7715620</v>
      </c>
      <c r="R54" s="622"/>
      <c r="S54" s="17"/>
      <c r="T54" s="17"/>
      <c r="U54" s="203"/>
      <c r="V54" s="203"/>
      <c r="W54" s="203"/>
      <c r="X54" s="203"/>
      <c r="Y54" s="203"/>
      <c r="Z54" s="203"/>
      <c r="AA54" s="203"/>
      <c r="AB54" s="203"/>
      <c r="AC54" s="203"/>
      <c r="AD54" s="899"/>
      <c r="AE54" s="899"/>
      <c r="AF54" s="285"/>
      <c r="AG54" s="903"/>
      <c r="AH54" s="904"/>
      <c r="AI54" s="267"/>
      <c r="AJ54" s="903"/>
      <c r="AK54" s="904"/>
      <c r="AL54" s="17"/>
    </row>
    <row r="55" spans="1:38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45197999</v>
      </c>
      <c r="O55" s="615"/>
      <c r="P55" s="286">
        <v>2.5352625758488276</v>
      </c>
      <c r="Q55" s="614">
        <v>561138</v>
      </c>
      <c r="R55" s="616"/>
      <c r="S55" s="17"/>
      <c r="T55" s="17"/>
      <c r="U55" s="203"/>
      <c r="V55" s="203"/>
      <c r="W55" s="203"/>
      <c r="X55" s="203"/>
      <c r="Y55" s="203"/>
      <c r="Z55" s="203"/>
      <c r="AA55" s="203"/>
      <c r="AB55" s="203"/>
      <c r="AC55" s="203"/>
      <c r="AD55" s="899"/>
      <c r="AE55" s="899"/>
      <c r="AF55" s="285"/>
      <c r="AG55" s="903"/>
      <c r="AH55" s="904"/>
      <c r="AI55" s="267"/>
      <c r="AJ55" s="903"/>
      <c r="AK55" s="904"/>
      <c r="AL55" s="17"/>
    </row>
    <row r="56" spans="1:38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124</v>
      </c>
      <c r="O56" s="623"/>
      <c r="P56" s="217" t="s">
        <v>124</v>
      </c>
      <c r="Q56" s="619" t="s">
        <v>124</v>
      </c>
      <c r="R56" s="622"/>
      <c r="U56" s="203"/>
      <c r="V56" s="203"/>
      <c r="W56" s="203"/>
      <c r="X56" s="203"/>
      <c r="Y56" s="203"/>
      <c r="Z56" s="203"/>
      <c r="AA56" s="203"/>
      <c r="AB56" s="203"/>
      <c r="AC56" s="203"/>
      <c r="AD56" s="899"/>
      <c r="AE56" s="899"/>
      <c r="AF56" s="285"/>
      <c r="AG56" s="900"/>
      <c r="AH56" s="901"/>
      <c r="AI56" s="270"/>
      <c r="AJ56" s="900"/>
      <c r="AK56" s="901"/>
    </row>
    <row r="57" spans="1:38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52" t="s">
        <v>124</v>
      </c>
      <c r="Q57" s="614" t="s">
        <v>124</v>
      </c>
      <c r="R57" s="616"/>
      <c r="U57" s="203"/>
      <c r="V57" s="203"/>
      <c r="W57" s="203"/>
      <c r="X57" s="203"/>
      <c r="Y57" s="203"/>
      <c r="Z57" s="203"/>
      <c r="AA57" s="203"/>
      <c r="AB57" s="203"/>
      <c r="AC57" s="203"/>
      <c r="AD57" s="902"/>
      <c r="AE57" s="902"/>
      <c r="AF57" s="285"/>
      <c r="AG57" s="900"/>
      <c r="AH57" s="901"/>
      <c r="AI57" s="272"/>
      <c r="AJ57" s="900"/>
      <c r="AK57" s="901"/>
    </row>
    <row r="58" spans="1:38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3"/>
      <c r="P58" s="217" t="s">
        <v>124</v>
      </c>
      <c r="Q58" s="619" t="s">
        <v>124</v>
      </c>
      <c r="R58" s="622"/>
      <c r="U58" s="203"/>
      <c r="V58" s="203"/>
      <c r="W58" s="203"/>
      <c r="X58" s="203"/>
      <c r="Y58" s="203"/>
      <c r="Z58" s="203"/>
      <c r="AA58" s="203"/>
      <c r="AB58" s="203"/>
      <c r="AC58" s="203"/>
      <c r="AD58" s="899"/>
      <c r="AE58" s="899"/>
      <c r="AF58" s="285"/>
      <c r="AG58" s="900"/>
      <c r="AH58" s="901"/>
      <c r="AI58" s="270"/>
      <c r="AJ58" s="900"/>
      <c r="AK58" s="901"/>
    </row>
    <row r="59" spans="1:38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 t="s">
        <v>124</v>
      </c>
      <c r="O59" s="615"/>
      <c r="P59" s="219" t="s">
        <v>124</v>
      </c>
      <c r="Q59" s="614" t="s">
        <v>124</v>
      </c>
      <c r="R59" s="616"/>
      <c r="U59" s="203"/>
      <c r="V59" s="203"/>
      <c r="W59" s="203"/>
      <c r="X59" s="203"/>
      <c r="Y59" s="203"/>
      <c r="Z59" s="203"/>
      <c r="AA59" s="203"/>
      <c r="AB59" s="203"/>
      <c r="AC59" s="203"/>
      <c r="AD59" s="902"/>
      <c r="AE59" s="902"/>
      <c r="AF59" s="285"/>
      <c r="AG59" s="900"/>
      <c r="AH59" s="901"/>
      <c r="AI59" s="270"/>
      <c r="AJ59" s="900"/>
      <c r="AK59" s="901"/>
    </row>
    <row r="60" spans="1:38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  <c r="U60" s="203"/>
      <c r="V60" s="203"/>
      <c r="W60" s="203"/>
      <c r="X60" s="203"/>
      <c r="Y60" s="203"/>
      <c r="Z60" s="203"/>
      <c r="AA60" s="203"/>
      <c r="AB60" s="203"/>
      <c r="AC60" s="203"/>
      <c r="AD60" s="899"/>
      <c r="AE60" s="899"/>
      <c r="AF60" s="285"/>
      <c r="AG60" s="900"/>
      <c r="AH60" s="900"/>
      <c r="AI60" s="272"/>
      <c r="AJ60" s="901"/>
      <c r="AK60" s="901"/>
    </row>
    <row r="61" spans="1:38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610" t="s">
        <v>124</v>
      </c>
      <c r="R61" s="611"/>
      <c r="U61" s="203"/>
      <c r="V61" s="203"/>
      <c r="W61" s="203"/>
      <c r="X61" s="203"/>
      <c r="Y61" s="203"/>
      <c r="Z61" s="203"/>
      <c r="AA61" s="203"/>
      <c r="AB61" s="203"/>
      <c r="AC61" s="203"/>
      <c r="AD61" s="899"/>
      <c r="AE61" s="899"/>
      <c r="AF61" s="285"/>
      <c r="AG61" s="900"/>
      <c r="AH61" s="900"/>
      <c r="AI61" s="272"/>
      <c r="AJ61" s="901"/>
      <c r="AK61" s="901"/>
    </row>
    <row r="62" spans="1:38" ht="19.5" customHeight="1" x14ac:dyDescent="0.15"/>
    <row r="63" spans="1:38" ht="19.5" customHeight="1" x14ac:dyDescent="0.15"/>
    <row r="64" spans="1:38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480">
    <mergeCell ref="B4:C4"/>
    <mergeCell ref="G4:I4"/>
    <mergeCell ref="J4:K4"/>
    <mergeCell ref="M4:N4"/>
    <mergeCell ref="P4:Q4"/>
    <mergeCell ref="U4:V4"/>
    <mergeCell ref="P1:R1"/>
    <mergeCell ref="AI1:AK1"/>
    <mergeCell ref="B3:F3"/>
    <mergeCell ref="G3:R3"/>
    <mergeCell ref="U3:Y3"/>
    <mergeCell ref="Z3:AK3"/>
    <mergeCell ref="Z4:AB4"/>
    <mergeCell ref="AC4:AD4"/>
    <mergeCell ref="AF4:AG4"/>
    <mergeCell ref="AI4:AJ4"/>
    <mergeCell ref="J5:K5"/>
    <mergeCell ref="M5:N5"/>
    <mergeCell ref="P5:Q5"/>
    <mergeCell ref="AC5:AD5"/>
    <mergeCell ref="AF5:AG5"/>
    <mergeCell ref="AI5:AJ5"/>
    <mergeCell ref="Z6:AB6"/>
    <mergeCell ref="AC6:AD6"/>
    <mergeCell ref="AF6:AG6"/>
    <mergeCell ref="AI6:AJ6"/>
    <mergeCell ref="B7:C7"/>
    <mergeCell ref="H7:I7"/>
    <mergeCell ref="J7:K7"/>
    <mergeCell ref="M7:N7"/>
    <mergeCell ref="P7:Q7"/>
    <mergeCell ref="U7:V7"/>
    <mergeCell ref="B6:C6"/>
    <mergeCell ref="G6:I6"/>
    <mergeCell ref="J6:K6"/>
    <mergeCell ref="M6:N6"/>
    <mergeCell ref="P6:Q6"/>
    <mergeCell ref="U6:V6"/>
    <mergeCell ref="AA7:AB7"/>
    <mergeCell ref="AC7:AD7"/>
    <mergeCell ref="AF7:AG7"/>
    <mergeCell ref="AI7:AJ7"/>
    <mergeCell ref="B8:C8"/>
    <mergeCell ref="H8:I8"/>
    <mergeCell ref="J8:K8"/>
    <mergeCell ref="M8:N8"/>
    <mergeCell ref="P8:Q8"/>
    <mergeCell ref="U8:V8"/>
    <mergeCell ref="AA8:AB8"/>
    <mergeCell ref="AC8:AD8"/>
    <mergeCell ref="AF8:AG8"/>
    <mergeCell ref="AI8:AJ8"/>
    <mergeCell ref="B9:C9"/>
    <mergeCell ref="G9:I9"/>
    <mergeCell ref="J9:K9"/>
    <mergeCell ref="M9:N9"/>
    <mergeCell ref="P9:Q9"/>
    <mergeCell ref="U9:V9"/>
    <mergeCell ref="Z9:AB9"/>
    <mergeCell ref="AC9:AD9"/>
    <mergeCell ref="AF9:AG9"/>
    <mergeCell ref="AI9:AJ9"/>
    <mergeCell ref="B10:C10"/>
    <mergeCell ref="G10:I10"/>
    <mergeCell ref="J10:K10"/>
    <mergeCell ref="M10:N10"/>
    <mergeCell ref="P10:Q10"/>
    <mergeCell ref="U10:V10"/>
    <mergeCell ref="AC11:AD11"/>
    <mergeCell ref="AF11:AG11"/>
    <mergeCell ref="AI11:AJ11"/>
    <mergeCell ref="AA12:AB12"/>
    <mergeCell ref="AC12:AD12"/>
    <mergeCell ref="AF12:AG12"/>
    <mergeCell ref="AI12:AJ12"/>
    <mergeCell ref="Z10:AB10"/>
    <mergeCell ref="AC10:AD10"/>
    <mergeCell ref="AF10:AG10"/>
    <mergeCell ref="AI10:AJ10"/>
    <mergeCell ref="B12:C12"/>
    <mergeCell ref="H12:I12"/>
    <mergeCell ref="J12:K12"/>
    <mergeCell ref="M12:N12"/>
    <mergeCell ref="P12:Q12"/>
    <mergeCell ref="U12:V12"/>
    <mergeCell ref="U11:V11"/>
    <mergeCell ref="Z11:Z12"/>
    <mergeCell ref="AA11:AB11"/>
    <mergeCell ref="B11:C11"/>
    <mergeCell ref="G11:G12"/>
    <mergeCell ref="H11:I11"/>
    <mergeCell ref="J11:K11"/>
    <mergeCell ref="M11:N11"/>
    <mergeCell ref="P11:Q11"/>
    <mergeCell ref="Z13:AB13"/>
    <mergeCell ref="AC13:AD13"/>
    <mergeCell ref="AF13:AG13"/>
    <mergeCell ref="AI13:AJ13"/>
    <mergeCell ref="B14:C14"/>
    <mergeCell ref="G14:I14"/>
    <mergeCell ref="J14:K14"/>
    <mergeCell ref="M14:N14"/>
    <mergeCell ref="P14:Q14"/>
    <mergeCell ref="U14:V14"/>
    <mergeCell ref="B13:C13"/>
    <mergeCell ref="G13:I13"/>
    <mergeCell ref="J13:K13"/>
    <mergeCell ref="M13:N13"/>
    <mergeCell ref="P13:Q13"/>
    <mergeCell ref="U13:V13"/>
    <mergeCell ref="Z14:AB14"/>
    <mergeCell ref="AC14:AD14"/>
    <mergeCell ref="AF14:AG14"/>
    <mergeCell ref="AI14:AJ14"/>
    <mergeCell ref="B15:C15"/>
    <mergeCell ref="G15:I15"/>
    <mergeCell ref="J15:K15"/>
    <mergeCell ref="M15:N15"/>
    <mergeCell ref="P15:Q15"/>
    <mergeCell ref="U15:V15"/>
    <mergeCell ref="Z15:AB15"/>
    <mergeCell ref="AC15:AD15"/>
    <mergeCell ref="AF15:AG15"/>
    <mergeCell ref="AI15:AJ15"/>
    <mergeCell ref="B16:C16"/>
    <mergeCell ref="G16:I16"/>
    <mergeCell ref="J16:K16"/>
    <mergeCell ref="M16:N16"/>
    <mergeCell ref="P16:Q16"/>
    <mergeCell ref="U16:V16"/>
    <mergeCell ref="Z16:AB16"/>
    <mergeCell ref="AC16:AD16"/>
    <mergeCell ref="AF16:AG16"/>
    <mergeCell ref="AI16:AJ16"/>
    <mergeCell ref="B17:B18"/>
    <mergeCell ref="G17:I17"/>
    <mergeCell ref="J17:K17"/>
    <mergeCell ref="M17:N17"/>
    <mergeCell ref="P17:R18"/>
    <mergeCell ref="U17:U18"/>
    <mergeCell ref="Z17:AB17"/>
    <mergeCell ref="AC17:AD17"/>
    <mergeCell ref="AF17:AG17"/>
    <mergeCell ref="AI17:AK18"/>
    <mergeCell ref="G18:I18"/>
    <mergeCell ref="J18:K18"/>
    <mergeCell ref="M18:N18"/>
    <mergeCell ref="Z18:AB18"/>
    <mergeCell ref="AC18:AD18"/>
    <mergeCell ref="AF18:AG18"/>
    <mergeCell ref="Z19:AB19"/>
    <mergeCell ref="AC19:AD19"/>
    <mergeCell ref="AF19:AG19"/>
    <mergeCell ref="AI19:AJ19"/>
    <mergeCell ref="B20:C20"/>
    <mergeCell ref="G20:I20"/>
    <mergeCell ref="J20:K20"/>
    <mergeCell ref="M20:N20"/>
    <mergeCell ref="P20:Q20"/>
    <mergeCell ref="U20:V20"/>
    <mergeCell ref="B19:C19"/>
    <mergeCell ref="G19:I19"/>
    <mergeCell ref="J19:K19"/>
    <mergeCell ref="M19:N19"/>
    <mergeCell ref="P19:Q19"/>
    <mergeCell ref="U19:V19"/>
    <mergeCell ref="Z20:AB20"/>
    <mergeCell ref="AC20:AD20"/>
    <mergeCell ref="AF20:AG20"/>
    <mergeCell ref="AI20:AJ20"/>
    <mergeCell ref="B21:C21"/>
    <mergeCell ref="G21:I21"/>
    <mergeCell ref="J21:K21"/>
    <mergeCell ref="M21:N21"/>
    <mergeCell ref="P21:Q21"/>
    <mergeCell ref="U21:V21"/>
    <mergeCell ref="Z21:AB21"/>
    <mergeCell ref="AC21:AD21"/>
    <mergeCell ref="AF21:AG21"/>
    <mergeCell ref="AI21:AJ21"/>
    <mergeCell ref="B22:C22"/>
    <mergeCell ref="G22:I22"/>
    <mergeCell ref="J22:K22"/>
    <mergeCell ref="M22:N22"/>
    <mergeCell ref="U22:V22"/>
    <mergeCell ref="Z22:AB22"/>
    <mergeCell ref="AC22:AD22"/>
    <mergeCell ref="AF22:AG22"/>
    <mergeCell ref="B23:C23"/>
    <mergeCell ref="H23:I23"/>
    <mergeCell ref="J23:K23"/>
    <mergeCell ref="M23:N23"/>
    <mergeCell ref="P23:Q23"/>
    <mergeCell ref="U23:V23"/>
    <mergeCell ref="AA23:AB23"/>
    <mergeCell ref="AC23:AD23"/>
    <mergeCell ref="AF23:AG23"/>
    <mergeCell ref="AI23:AJ23"/>
    <mergeCell ref="B24:C24"/>
    <mergeCell ref="G24:G28"/>
    <mergeCell ref="H24:I24"/>
    <mergeCell ref="J24:K24"/>
    <mergeCell ref="M24:N24"/>
    <mergeCell ref="U24:V24"/>
    <mergeCell ref="Z24:Z28"/>
    <mergeCell ref="AA24:AB24"/>
    <mergeCell ref="AF25:AG25"/>
    <mergeCell ref="AI25:AJ25"/>
    <mergeCell ref="B26:C26"/>
    <mergeCell ref="J26:K26"/>
    <mergeCell ref="M26:N26"/>
    <mergeCell ref="U26:V26"/>
    <mergeCell ref="AC26:AD26"/>
    <mergeCell ref="AF26:AG26"/>
    <mergeCell ref="AC24:AD24"/>
    <mergeCell ref="AF24:AG24"/>
    <mergeCell ref="B25:C25"/>
    <mergeCell ref="H25:H26"/>
    <mergeCell ref="J25:K25"/>
    <mergeCell ref="M25:N25"/>
    <mergeCell ref="P25:Q25"/>
    <mergeCell ref="U25:V25"/>
    <mergeCell ref="AA25:AA26"/>
    <mergeCell ref="AC25:AD25"/>
    <mergeCell ref="AA27:AB27"/>
    <mergeCell ref="AC27:AD27"/>
    <mergeCell ref="AF27:AG27"/>
    <mergeCell ref="AI27:AJ27"/>
    <mergeCell ref="B28:C28"/>
    <mergeCell ref="H28:I28"/>
    <mergeCell ref="J28:K28"/>
    <mergeCell ref="M28:N28"/>
    <mergeCell ref="P28:R29"/>
    <mergeCell ref="U28:V28"/>
    <mergeCell ref="B27:C27"/>
    <mergeCell ref="H27:I27"/>
    <mergeCell ref="J27:K27"/>
    <mergeCell ref="M27:N27"/>
    <mergeCell ref="P27:Q27"/>
    <mergeCell ref="U27:V27"/>
    <mergeCell ref="AA28:AB28"/>
    <mergeCell ref="AC28:AD28"/>
    <mergeCell ref="AF28:AG28"/>
    <mergeCell ref="AI28:AK29"/>
    <mergeCell ref="B29:C29"/>
    <mergeCell ref="G29:I29"/>
    <mergeCell ref="J29:K29"/>
    <mergeCell ref="M29:N29"/>
    <mergeCell ref="U29:V29"/>
    <mergeCell ref="Z29:AB29"/>
    <mergeCell ref="AD35:AK35"/>
    <mergeCell ref="AC29:AD29"/>
    <mergeCell ref="AF29:AG29"/>
    <mergeCell ref="B30:C30"/>
    <mergeCell ref="G30:R33"/>
    <mergeCell ref="U30:V30"/>
    <mergeCell ref="Z30:AK33"/>
    <mergeCell ref="B31:C31"/>
    <mergeCell ref="U31:V31"/>
    <mergeCell ref="B32:C32"/>
    <mergeCell ref="U32:V32"/>
    <mergeCell ref="B36:C36"/>
    <mergeCell ref="G36:I36"/>
    <mergeCell ref="K36:M36"/>
    <mergeCell ref="N36:O36"/>
    <mergeCell ref="Q36:R36"/>
    <mergeCell ref="U36:V36"/>
    <mergeCell ref="B33:C33"/>
    <mergeCell ref="U33:V33"/>
    <mergeCell ref="B35:J35"/>
    <mergeCell ref="K35:R35"/>
    <mergeCell ref="U35:AC35"/>
    <mergeCell ref="Z36:AB36"/>
    <mergeCell ref="AD36:AF36"/>
    <mergeCell ref="AG36:AH36"/>
    <mergeCell ref="AJ36:AK36"/>
    <mergeCell ref="K37:M37"/>
    <mergeCell ref="N37:O37"/>
    <mergeCell ref="Q37:R37"/>
    <mergeCell ref="AD37:AF37"/>
    <mergeCell ref="AG37:AH37"/>
    <mergeCell ref="AJ37:AK37"/>
    <mergeCell ref="Z38:AB38"/>
    <mergeCell ref="AD38:AF38"/>
    <mergeCell ref="AG38:AH38"/>
    <mergeCell ref="AJ38:AK38"/>
    <mergeCell ref="B39:C39"/>
    <mergeCell ref="G39:I39"/>
    <mergeCell ref="K39:M39"/>
    <mergeCell ref="N39:O39"/>
    <mergeCell ref="Q39:R39"/>
    <mergeCell ref="U39:V39"/>
    <mergeCell ref="B38:C38"/>
    <mergeCell ref="G38:I38"/>
    <mergeCell ref="K38:M38"/>
    <mergeCell ref="N38:O38"/>
    <mergeCell ref="Q38:R38"/>
    <mergeCell ref="U38:V38"/>
    <mergeCell ref="Z39:AB39"/>
    <mergeCell ref="AD39:AF39"/>
    <mergeCell ref="AG39:AH39"/>
    <mergeCell ref="AJ39:AK39"/>
    <mergeCell ref="B40:C40"/>
    <mergeCell ref="G40:I40"/>
    <mergeCell ref="K40:M40"/>
    <mergeCell ref="N40:O40"/>
    <mergeCell ref="Q40:R40"/>
    <mergeCell ref="U40:V40"/>
    <mergeCell ref="Z40:AB40"/>
    <mergeCell ref="AD40:AF40"/>
    <mergeCell ref="AG40:AH40"/>
    <mergeCell ref="AJ40:AK40"/>
    <mergeCell ref="B41:C41"/>
    <mergeCell ref="G41:I41"/>
    <mergeCell ref="K41:M41"/>
    <mergeCell ref="N41:O41"/>
    <mergeCell ref="Q41:R41"/>
    <mergeCell ref="U41:V41"/>
    <mergeCell ref="Z41:AB41"/>
    <mergeCell ref="AD41:AF41"/>
    <mergeCell ref="AG41:AH41"/>
    <mergeCell ref="AJ41:AK41"/>
    <mergeCell ref="B42:C42"/>
    <mergeCell ref="G42:I42"/>
    <mergeCell ref="K42:M42"/>
    <mergeCell ref="N42:O42"/>
    <mergeCell ref="Q42:R42"/>
    <mergeCell ref="U42:V42"/>
    <mergeCell ref="Z42:AB42"/>
    <mergeCell ref="AD42:AF42"/>
    <mergeCell ref="AG42:AH42"/>
    <mergeCell ref="AJ42:AK42"/>
    <mergeCell ref="B43:C43"/>
    <mergeCell ref="G43:I43"/>
    <mergeCell ref="K43:M43"/>
    <mergeCell ref="N43:O43"/>
    <mergeCell ref="Q43:R43"/>
    <mergeCell ref="U43:V43"/>
    <mergeCell ref="Z43:AB43"/>
    <mergeCell ref="AD43:AF43"/>
    <mergeCell ref="AG43:AH43"/>
    <mergeCell ref="AJ43:AK43"/>
    <mergeCell ref="B44:C44"/>
    <mergeCell ref="G44:I44"/>
    <mergeCell ref="K44:R44"/>
    <mergeCell ref="U44:V44"/>
    <mergeCell ref="Z44:AB44"/>
    <mergeCell ref="AD44:AK44"/>
    <mergeCell ref="Z45:AB45"/>
    <mergeCell ref="AD45:AF45"/>
    <mergeCell ref="AG45:AH45"/>
    <mergeCell ref="AI45:AK45"/>
    <mergeCell ref="B46:C46"/>
    <mergeCell ref="G46:I46"/>
    <mergeCell ref="K46:M46"/>
    <mergeCell ref="N46:O46"/>
    <mergeCell ref="P46:R46"/>
    <mergeCell ref="U46:V46"/>
    <mergeCell ref="B45:C45"/>
    <mergeCell ref="G45:I45"/>
    <mergeCell ref="K45:M45"/>
    <mergeCell ref="N45:O45"/>
    <mergeCell ref="P45:R45"/>
    <mergeCell ref="U45:V45"/>
    <mergeCell ref="Z46:AB46"/>
    <mergeCell ref="AD46:AF46"/>
    <mergeCell ref="AG46:AH46"/>
    <mergeCell ref="AI46:AK46"/>
    <mergeCell ref="B47:C47"/>
    <mergeCell ref="G47:I47"/>
    <mergeCell ref="K47:R47"/>
    <mergeCell ref="U47:V47"/>
    <mergeCell ref="Z47:AB47"/>
    <mergeCell ref="AD47:AK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U48:V48"/>
    <mergeCell ref="Z48:AB48"/>
    <mergeCell ref="AD48:AF49"/>
    <mergeCell ref="AG48:AH49"/>
    <mergeCell ref="AI48:AI49"/>
    <mergeCell ref="AJ48:AK48"/>
    <mergeCell ref="U49:V49"/>
    <mergeCell ref="Z49:AB49"/>
    <mergeCell ref="AJ49:AK49"/>
    <mergeCell ref="Z50:AB50"/>
    <mergeCell ref="AD50:AE50"/>
    <mergeCell ref="AG50:AH50"/>
    <mergeCell ref="AJ50:AK50"/>
    <mergeCell ref="B51:C52"/>
    <mergeCell ref="D51:D52"/>
    <mergeCell ref="E51:E52"/>
    <mergeCell ref="F51:F52"/>
    <mergeCell ref="G51:I52"/>
    <mergeCell ref="J51:J52"/>
    <mergeCell ref="B50:C50"/>
    <mergeCell ref="G50:I50"/>
    <mergeCell ref="K50:L50"/>
    <mergeCell ref="N50:O50"/>
    <mergeCell ref="Q50:R50"/>
    <mergeCell ref="U50:V50"/>
    <mergeCell ref="K53:L53"/>
    <mergeCell ref="N53:O53"/>
    <mergeCell ref="Q53:R53"/>
    <mergeCell ref="AD53:AE53"/>
    <mergeCell ref="AG53:AH53"/>
    <mergeCell ref="AJ53:AK53"/>
    <mergeCell ref="Y51:Y52"/>
    <mergeCell ref="Z51:AB52"/>
    <mergeCell ref="AC51:AC52"/>
    <mergeCell ref="AD51:AE51"/>
    <mergeCell ref="AG51:AH51"/>
    <mergeCell ref="AJ51:AK51"/>
    <mergeCell ref="AD52:AE52"/>
    <mergeCell ref="AG52:AH52"/>
    <mergeCell ref="AJ52:AK52"/>
    <mergeCell ref="K51:L51"/>
    <mergeCell ref="N51:O51"/>
    <mergeCell ref="Q51:R51"/>
    <mergeCell ref="U51:V52"/>
    <mergeCell ref="W51:W52"/>
    <mergeCell ref="X51:X52"/>
    <mergeCell ref="K52:L52"/>
    <mergeCell ref="N52:O52"/>
    <mergeCell ref="Q52:R52"/>
    <mergeCell ref="K55:L55"/>
    <mergeCell ref="N55:O55"/>
    <mergeCell ref="Q55:R55"/>
    <mergeCell ref="AD55:AE55"/>
    <mergeCell ref="AG55:AH55"/>
    <mergeCell ref="AJ55:AK55"/>
    <mergeCell ref="K54:L54"/>
    <mergeCell ref="N54:O54"/>
    <mergeCell ref="Q54:R54"/>
    <mergeCell ref="AD54:AE54"/>
    <mergeCell ref="AG54:AH54"/>
    <mergeCell ref="AJ54:AK54"/>
    <mergeCell ref="K57:L57"/>
    <mergeCell ref="N57:O57"/>
    <mergeCell ref="Q57:R57"/>
    <mergeCell ref="AD57:AE57"/>
    <mergeCell ref="AG57:AH57"/>
    <mergeCell ref="AJ57:AK57"/>
    <mergeCell ref="K56:L56"/>
    <mergeCell ref="N56:O56"/>
    <mergeCell ref="Q56:R56"/>
    <mergeCell ref="AD56:AE56"/>
    <mergeCell ref="AG56:AH56"/>
    <mergeCell ref="AJ56:AK56"/>
    <mergeCell ref="K59:L59"/>
    <mergeCell ref="N59:O59"/>
    <mergeCell ref="Q59:R59"/>
    <mergeCell ref="AD59:AE59"/>
    <mergeCell ref="AG59:AH59"/>
    <mergeCell ref="AJ59:AK59"/>
    <mergeCell ref="K58:L58"/>
    <mergeCell ref="N58:O58"/>
    <mergeCell ref="Q58:R58"/>
    <mergeCell ref="AD58:AE58"/>
    <mergeCell ref="AG58:AH58"/>
    <mergeCell ref="AJ58:AK58"/>
    <mergeCell ref="K61:L61"/>
    <mergeCell ref="N61:O61"/>
    <mergeCell ref="Q61:R61"/>
    <mergeCell ref="AD61:AE61"/>
    <mergeCell ref="AG61:AH61"/>
    <mergeCell ref="AJ61:AK61"/>
    <mergeCell ref="K60:L60"/>
    <mergeCell ref="N60:O60"/>
    <mergeCell ref="Q60:R60"/>
    <mergeCell ref="AD60:AE60"/>
    <mergeCell ref="AG60:AH60"/>
    <mergeCell ref="AJ60:AK60"/>
  </mergeCells>
  <phoneticPr fontId="1"/>
  <conditionalFormatting sqref="F6:F33">
    <cfRule type="expression" dxfId="19" priority="10" stopIfTrue="1">
      <formula>"IF(AND(D6=0,F6=0,【参考】24右!F6=0））"</formula>
    </cfRule>
  </conditionalFormatting>
  <conditionalFormatting sqref="M6:N29">
    <cfRule type="expression" dxfId="18" priority="1" stopIfTrue="1">
      <formula>"IF（F6=0,【参考】24右!F6＝0,'25年度右'!D6＝0）"</formula>
    </cfRule>
  </conditionalFormatting>
  <conditionalFormatting sqref="Y6:Y33">
    <cfRule type="expression" dxfId="17" priority="6" stopIfTrue="1">
      <formula>"IF(AND(D6=0,F6=0,【参考】24右!F6=0））"</formula>
    </cfRule>
  </conditionalFormatting>
  <conditionalFormatting sqref="AF6:AG29">
    <cfRule type="expression" dxfId="16" priority="3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65CC-5AC2-4598-8084-C6952C79B3AB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257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301599</v>
      </c>
      <c r="F5" s="388"/>
      <c r="G5" s="388"/>
      <c r="H5" s="388"/>
      <c r="I5" s="14" t="s">
        <v>7</v>
      </c>
      <c r="J5" s="599">
        <v>13.01</v>
      </c>
      <c r="K5" s="600"/>
      <c r="L5" s="600"/>
      <c r="M5" s="600"/>
      <c r="N5" s="15" t="s">
        <v>8</v>
      </c>
      <c r="O5" s="601">
        <v>23182</v>
      </c>
      <c r="P5" s="596"/>
      <c r="Q5" s="596"/>
      <c r="R5" s="596"/>
      <c r="S5" s="596"/>
      <c r="T5" s="596"/>
      <c r="U5" s="14" t="s">
        <v>7</v>
      </c>
      <c r="V5" s="601">
        <v>301599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292339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291167</v>
      </c>
      <c r="F6" s="368"/>
      <c r="G6" s="368"/>
      <c r="H6" s="368"/>
      <c r="I6" s="19" t="s">
        <v>7</v>
      </c>
      <c r="J6" s="590">
        <v>13.01</v>
      </c>
      <c r="K6" s="591"/>
      <c r="L6" s="591"/>
      <c r="M6" s="591"/>
      <c r="N6" s="20" t="s">
        <v>8</v>
      </c>
      <c r="O6" s="592">
        <v>22380</v>
      </c>
      <c r="P6" s="593"/>
      <c r="Q6" s="593"/>
      <c r="R6" s="593"/>
      <c r="S6" s="593"/>
      <c r="T6" s="593"/>
      <c r="U6" s="19" t="s">
        <v>7</v>
      </c>
      <c r="V6" s="592">
        <v>291167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289457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147295346</v>
      </c>
      <c r="H10" s="396"/>
      <c r="I10" s="396"/>
      <c r="J10" s="396"/>
      <c r="K10" s="396"/>
      <c r="L10" s="46"/>
      <c r="M10" s="47"/>
      <c r="N10" s="395">
        <v>149300723</v>
      </c>
      <c r="O10" s="396"/>
      <c r="P10" s="396"/>
      <c r="Q10" s="396"/>
      <c r="R10" s="48"/>
      <c r="S10" s="772">
        <f>IF(N10=0,IF(G10&gt;0,"皆増","－"),IF(G10=0,"皆減",ROUND((G10-N10)/N10*100,1)))</f>
        <v>-1.3</v>
      </c>
      <c r="T10" s="773"/>
      <c r="U10" s="581" t="s">
        <v>23</v>
      </c>
      <c r="V10" s="429"/>
      <c r="W10" s="429"/>
      <c r="X10" s="429"/>
      <c r="Y10" s="400"/>
      <c r="Z10" s="395">
        <v>76139521</v>
      </c>
      <c r="AA10" s="396"/>
      <c r="AB10" s="396"/>
      <c r="AC10" s="396"/>
      <c r="AD10" s="49"/>
      <c r="AE10" s="50"/>
      <c r="AF10" s="395">
        <v>71298544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144083030</v>
      </c>
      <c r="H12" s="351"/>
      <c r="I12" s="351"/>
      <c r="J12" s="351"/>
      <c r="K12" s="351"/>
      <c r="L12" s="46"/>
      <c r="M12" s="47"/>
      <c r="N12" s="350">
        <v>144701202</v>
      </c>
      <c r="O12" s="351"/>
      <c r="P12" s="351"/>
      <c r="Q12" s="351"/>
      <c r="R12" s="48"/>
      <c r="S12" s="772">
        <f>IF(N12=0,IF(G12&gt;0,"皆増","－"),IF(G12=0,"皆減",ROUND((G12-N12)/N12*100,1)))</f>
        <v>-0.4</v>
      </c>
      <c r="T12" s="773"/>
      <c r="U12" s="574" t="s">
        <v>26</v>
      </c>
      <c r="V12" s="380"/>
      <c r="W12" s="380"/>
      <c r="X12" s="380"/>
      <c r="Y12" s="381"/>
      <c r="Z12" s="395">
        <v>40027364</v>
      </c>
      <c r="AA12" s="396"/>
      <c r="AB12" s="396"/>
      <c r="AC12" s="396"/>
      <c r="AD12" s="62"/>
      <c r="AE12" s="63" t="s">
        <v>19</v>
      </c>
      <c r="AF12" s="395">
        <v>37374442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3212316</v>
      </c>
      <c r="H14" s="351"/>
      <c r="I14" s="351"/>
      <c r="J14" s="351"/>
      <c r="K14" s="351"/>
      <c r="L14" s="46"/>
      <c r="M14" s="47"/>
      <c r="N14" s="350">
        <v>4599521</v>
      </c>
      <c r="O14" s="351"/>
      <c r="P14" s="351"/>
      <c r="Q14" s="351"/>
      <c r="R14" s="68"/>
      <c r="S14" s="772">
        <f>IF(N14=0,IF(G14&gt;0,"皆増","－"),IF(G14=0,"皆減",ROUND((G14-N14)/N14*100,1)))</f>
        <v>-30.2</v>
      </c>
      <c r="T14" s="773"/>
      <c r="U14" s="574" t="s">
        <v>29</v>
      </c>
      <c r="V14" s="380"/>
      <c r="W14" s="380"/>
      <c r="X14" s="380"/>
      <c r="Y14" s="381"/>
      <c r="Z14" s="395">
        <v>82517130</v>
      </c>
      <c r="AA14" s="396"/>
      <c r="AB14" s="396"/>
      <c r="AC14" s="396"/>
      <c r="AD14" s="69"/>
      <c r="AE14" s="63" t="s">
        <v>19</v>
      </c>
      <c r="AF14" s="395">
        <v>77251526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482645</v>
      </c>
      <c r="H16" s="396"/>
      <c r="I16" s="396"/>
      <c r="J16" s="396"/>
      <c r="K16" s="396"/>
      <c r="L16" s="46"/>
      <c r="M16" s="47"/>
      <c r="N16" s="395">
        <v>298369</v>
      </c>
      <c r="O16" s="396"/>
      <c r="P16" s="396"/>
      <c r="Q16" s="396"/>
      <c r="R16" s="48"/>
      <c r="S16" s="772">
        <f>IF(N16=0,IF(G16&gt;0,"皆増","－"),IF(G16=0,"皆減",ROUND((G16-N16)/N16*100,1)))</f>
        <v>61.8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2729671</v>
      </c>
      <c r="H18" s="351"/>
      <c r="I18" s="351"/>
      <c r="J18" s="351"/>
      <c r="K18" s="351"/>
      <c r="L18" s="46"/>
      <c r="M18" s="47"/>
      <c r="N18" s="350">
        <v>4301152</v>
      </c>
      <c r="O18" s="351"/>
      <c r="P18" s="351"/>
      <c r="Q18" s="351"/>
      <c r="R18" s="68"/>
      <c r="S18" s="772">
        <f>IF(N18=0,IF(G18&gt;0,"皆増","－"),IF(G18=0,"皆減",ROUND((G18-N18)/N18*100,1)))</f>
        <v>-36.5</v>
      </c>
      <c r="T18" s="773"/>
      <c r="U18" s="574" t="s">
        <v>38</v>
      </c>
      <c r="V18" s="380"/>
      <c r="W18" s="380"/>
      <c r="X18" s="380"/>
      <c r="Y18" s="381"/>
      <c r="Z18" s="559">
        <v>0.53</v>
      </c>
      <c r="AA18" s="560"/>
      <c r="AB18" s="560"/>
      <c r="AC18" s="560"/>
      <c r="AD18" s="74"/>
      <c r="AE18" s="75"/>
      <c r="AF18" s="61"/>
      <c r="AG18" s="560">
        <v>0.54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-1571481</v>
      </c>
      <c r="H20" s="396"/>
      <c r="I20" s="396"/>
      <c r="J20" s="396"/>
      <c r="K20" s="396"/>
      <c r="L20" s="46"/>
      <c r="M20" s="47"/>
      <c r="N20" s="395">
        <v>1739463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3.3</v>
      </c>
      <c r="AA20" s="554"/>
      <c r="AB20" s="554"/>
      <c r="AC20" s="554"/>
      <c r="AD20" s="45"/>
      <c r="AE20" s="80" t="s">
        <v>20</v>
      </c>
      <c r="AF20" s="34"/>
      <c r="AG20" s="557">
        <v>5.6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1445551</v>
      </c>
      <c r="H22" s="396"/>
      <c r="I22" s="396"/>
      <c r="J22" s="396"/>
      <c r="K22" s="396"/>
      <c r="L22" s="46"/>
      <c r="M22" s="47"/>
      <c r="N22" s="395">
        <v>975013</v>
      </c>
      <c r="O22" s="396"/>
      <c r="P22" s="396"/>
      <c r="Q22" s="396"/>
      <c r="R22" s="48"/>
      <c r="S22" s="772">
        <f>IF(N22=0,IF(G22&gt;0,"皆増","－"),IF(G22=0,"皆減",ROUND((G22-N22)/N22*100,1)))</f>
        <v>48.3</v>
      </c>
      <c r="T22" s="773"/>
      <c r="U22" s="547" t="s">
        <v>44</v>
      </c>
      <c r="V22" s="548"/>
      <c r="W22" s="548"/>
      <c r="X22" s="548"/>
      <c r="Y22" s="549"/>
      <c r="Z22" s="553">
        <v>79.599999999999994</v>
      </c>
      <c r="AA22" s="554"/>
      <c r="AB22" s="554"/>
      <c r="AC22" s="554"/>
      <c r="AD22" s="45"/>
      <c r="AE22" s="80" t="s">
        <v>20</v>
      </c>
      <c r="AF22" s="34"/>
      <c r="AG22" s="557">
        <v>80.599999999999994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15904744</v>
      </c>
      <c r="AA24" s="526"/>
      <c r="AB24" s="526"/>
      <c r="AC24" s="526"/>
      <c r="AD24" s="69"/>
      <c r="AE24" s="63" t="s">
        <v>19</v>
      </c>
      <c r="AF24" s="525">
        <v>17592476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7400000</v>
      </c>
      <c r="H26" s="396"/>
      <c r="I26" s="396"/>
      <c r="J26" s="396"/>
      <c r="K26" s="396"/>
      <c r="L26" s="46"/>
      <c r="M26" s="47"/>
      <c r="N26" s="395">
        <v>6842727</v>
      </c>
      <c r="O26" s="396"/>
      <c r="P26" s="396"/>
      <c r="Q26" s="396"/>
      <c r="R26" s="48"/>
      <c r="S26" s="772">
        <f>IF(N26=0,IF(G26&gt;0,"皆増","－"),IF(G26=0,"皆減",ROUND((G26-N26)/N26*100,1)))</f>
        <v>8.1</v>
      </c>
      <c r="T26" s="773"/>
      <c r="U26" s="547" t="s">
        <v>50</v>
      </c>
      <c r="V26" s="548"/>
      <c r="W26" s="548"/>
      <c r="X26" s="548"/>
      <c r="Y26" s="549"/>
      <c r="Z26" s="525">
        <v>20316333</v>
      </c>
      <c r="AA26" s="526"/>
      <c r="AB26" s="526"/>
      <c r="AC26" s="526"/>
      <c r="AD26" s="69"/>
      <c r="AE26" s="63" t="s">
        <v>19</v>
      </c>
      <c r="AF26" s="525">
        <v>21755203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-7525930</v>
      </c>
      <c r="H28" s="351"/>
      <c r="I28" s="351"/>
      <c r="J28" s="351"/>
      <c r="K28" s="351"/>
      <c r="L28" s="46"/>
      <c r="M28" s="47"/>
      <c r="N28" s="350">
        <v>-4128251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245</v>
      </c>
      <c r="I34" s="489"/>
      <c r="J34" s="489"/>
      <c r="K34" s="489"/>
      <c r="L34" s="98" t="s">
        <v>61</v>
      </c>
      <c r="M34" s="47"/>
      <c r="N34" s="99"/>
      <c r="O34" s="489" t="s">
        <v>209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-1.4</v>
      </c>
      <c r="AB34" s="481"/>
      <c r="AC34" s="481"/>
      <c r="AD34" s="497" t="s">
        <v>63</v>
      </c>
      <c r="AE34" s="498"/>
      <c r="AF34" s="45"/>
      <c r="AG34" s="102"/>
      <c r="AH34" s="481">
        <v>-1.4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245</v>
      </c>
      <c r="I36" s="489"/>
      <c r="J36" s="489"/>
      <c r="K36" s="489"/>
      <c r="L36" s="98" t="s">
        <v>61</v>
      </c>
      <c r="M36" s="47"/>
      <c r="N36" s="99"/>
      <c r="O36" s="489" t="s">
        <v>209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936" t="s">
        <v>245</v>
      </c>
      <c r="AB36" s="936"/>
      <c r="AC36" s="936"/>
      <c r="AD36" s="497" t="s">
        <v>63</v>
      </c>
      <c r="AE36" s="498"/>
      <c r="AF36" s="61"/>
      <c r="AG36" s="102"/>
      <c r="AH36" s="481" t="s">
        <v>209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18688731</v>
      </c>
      <c r="Y43" s="396"/>
      <c r="Z43" s="397"/>
      <c r="AA43" s="395">
        <v>96840</v>
      </c>
      <c r="AB43" s="396"/>
      <c r="AC43" s="397"/>
      <c r="AD43" s="413">
        <v>28453372</v>
      </c>
      <c r="AE43" s="414"/>
      <c r="AF43" s="414"/>
      <c r="AG43" s="415"/>
      <c r="AH43" s="395">
        <v>47238943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1972</v>
      </c>
      <c r="F44" s="376"/>
      <c r="G44" s="377"/>
      <c r="H44" s="375">
        <v>299500</v>
      </c>
      <c r="I44" s="376"/>
      <c r="J44" s="376"/>
      <c r="K44" s="377"/>
      <c r="L44" s="375">
        <v>169</v>
      </c>
      <c r="M44" s="376"/>
      <c r="N44" s="377"/>
      <c r="O44" s="375">
        <v>1897</v>
      </c>
      <c r="P44" s="376"/>
      <c r="Q44" s="375">
        <v>301700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132</v>
      </c>
      <c r="F45" s="388"/>
      <c r="G45" s="389"/>
      <c r="H45" s="387">
        <v>284100</v>
      </c>
      <c r="I45" s="388"/>
      <c r="J45" s="388"/>
      <c r="K45" s="389"/>
      <c r="L45" s="387">
        <v>6</v>
      </c>
      <c r="M45" s="388"/>
      <c r="N45" s="389"/>
      <c r="O45" s="387">
        <v>136</v>
      </c>
      <c r="P45" s="388"/>
      <c r="Q45" s="387">
        <v>290900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5746703</v>
      </c>
      <c r="Y45" s="396"/>
      <c r="Z45" s="397"/>
      <c r="AA45" s="350">
        <v>13025</v>
      </c>
      <c r="AB45" s="351"/>
      <c r="AC45" s="352"/>
      <c r="AD45" s="395">
        <v>6895659</v>
      </c>
      <c r="AE45" s="396"/>
      <c r="AF45" s="396"/>
      <c r="AG45" s="397"/>
      <c r="AH45" s="395">
        <v>12655387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13</v>
      </c>
      <c r="F46" s="351"/>
      <c r="G46" s="352"/>
      <c r="H46" s="350">
        <v>359376</v>
      </c>
      <c r="I46" s="351"/>
      <c r="J46" s="351"/>
      <c r="K46" s="352"/>
      <c r="L46" s="350">
        <v>1</v>
      </c>
      <c r="M46" s="351"/>
      <c r="N46" s="352"/>
      <c r="O46" s="350">
        <v>13</v>
      </c>
      <c r="P46" s="351"/>
      <c r="Q46" s="350">
        <v>360254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7400000</v>
      </c>
      <c r="Y47" s="351"/>
      <c r="Z47" s="352"/>
      <c r="AA47" s="350">
        <v>0</v>
      </c>
      <c r="AB47" s="351"/>
      <c r="AC47" s="352"/>
      <c r="AD47" s="350">
        <v>624484</v>
      </c>
      <c r="AE47" s="351"/>
      <c r="AF47" s="351"/>
      <c r="AG47" s="352"/>
      <c r="AH47" s="350">
        <v>8024484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230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1985</v>
      </c>
      <c r="F49" s="388"/>
      <c r="G49" s="389"/>
      <c r="H49" s="387">
        <v>299892</v>
      </c>
      <c r="I49" s="388"/>
      <c r="J49" s="388"/>
      <c r="K49" s="389"/>
      <c r="L49" s="387">
        <f>L44+L46+L48</f>
        <v>170</v>
      </c>
      <c r="M49" s="388"/>
      <c r="N49" s="389"/>
      <c r="O49" s="387">
        <v>1910</v>
      </c>
      <c r="P49" s="388"/>
      <c r="Q49" s="387">
        <v>302099</v>
      </c>
      <c r="R49" s="388"/>
      <c r="S49" s="390"/>
      <c r="T49" s="446"/>
      <c r="U49" s="403"/>
      <c r="V49" s="371" t="s">
        <v>94</v>
      </c>
      <c r="W49" s="372"/>
      <c r="X49" s="350">
        <v>10</v>
      </c>
      <c r="Y49" s="351"/>
      <c r="Z49" s="352"/>
      <c r="AA49" s="350">
        <v>0</v>
      </c>
      <c r="AB49" s="351"/>
      <c r="AC49" s="352"/>
      <c r="AD49" s="350">
        <v>1</v>
      </c>
      <c r="AE49" s="351"/>
      <c r="AF49" s="351"/>
      <c r="AG49" s="352"/>
      <c r="AH49" s="350">
        <v>11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114</v>
      </c>
      <c r="F50" s="351"/>
      <c r="G50" s="352"/>
      <c r="H50" s="350">
        <v>288992</v>
      </c>
      <c r="I50" s="351"/>
      <c r="J50" s="351"/>
      <c r="K50" s="352"/>
      <c r="L50" s="350">
        <v>8</v>
      </c>
      <c r="M50" s="351"/>
      <c r="N50" s="352"/>
      <c r="O50" s="350">
        <v>113</v>
      </c>
      <c r="P50" s="351"/>
      <c r="Q50" s="350">
        <v>294958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17035444</v>
      </c>
      <c r="Y51" s="351"/>
      <c r="Z51" s="352"/>
      <c r="AA51" s="350">
        <f>AA43+AA45-AA47+AA49</f>
        <v>109865</v>
      </c>
      <c r="AB51" s="351"/>
      <c r="AC51" s="352"/>
      <c r="AD51" s="356">
        <f>AD43+AD45-AD47+AD49</f>
        <v>34724548</v>
      </c>
      <c r="AE51" s="357"/>
      <c r="AF51" s="357"/>
      <c r="AG51" s="358"/>
      <c r="AH51" s="350">
        <f>AH43+AH45-AH47+AH49</f>
        <v>51869857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2099</v>
      </c>
      <c r="F52" s="368"/>
      <c r="G52" s="369"/>
      <c r="H52" s="367">
        <v>299300</v>
      </c>
      <c r="I52" s="368"/>
      <c r="J52" s="368"/>
      <c r="K52" s="369"/>
      <c r="L52" s="367">
        <f>L49+L50</f>
        <v>178</v>
      </c>
      <c r="M52" s="368"/>
      <c r="N52" s="369"/>
      <c r="O52" s="367">
        <v>2023</v>
      </c>
      <c r="P52" s="368"/>
      <c r="Q52" s="367">
        <v>301700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61F4-DA82-4EE2-8A0A-6990A3F7D284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258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287">
        <v>36725084</v>
      </c>
      <c r="E6" s="157">
        <f t="shared" ref="E6:E33" si="0">IF(D6=0,"－",ROUND(D6/$D$33*100,1))</f>
        <v>24.9</v>
      </c>
      <c r="F6" s="288">
        <v>2.5</v>
      </c>
      <c r="G6" s="760" t="s">
        <v>109</v>
      </c>
      <c r="H6" s="761"/>
      <c r="I6" s="762"/>
      <c r="J6" s="940">
        <v>22672991</v>
      </c>
      <c r="K6" s="942"/>
      <c r="L6" s="159">
        <f t="shared" ref="L6:L29" si="1">IF(J6=0,"－",ROUND(J6/$J$29*100,1))</f>
        <v>15.7</v>
      </c>
      <c r="M6" s="949">
        <v>-3.2</v>
      </c>
      <c r="N6" s="950"/>
      <c r="O6" s="287">
        <v>19152242</v>
      </c>
      <c r="P6" s="940">
        <v>18796513</v>
      </c>
      <c r="Q6" s="942"/>
      <c r="R6" s="160">
        <f t="shared" ref="R6:R16" si="2">IF(P6=0,"－",ROUND(P6/$P$25*100,1))</f>
        <v>22</v>
      </c>
    </row>
    <row r="7" spans="1:20" ht="23.25" customHeight="1" x14ac:dyDescent="0.15">
      <c r="B7" s="696" t="s">
        <v>110</v>
      </c>
      <c r="C7" s="697"/>
      <c r="D7" s="287">
        <v>461844</v>
      </c>
      <c r="E7" s="161">
        <f t="shared" si="0"/>
        <v>0.3</v>
      </c>
      <c r="F7" s="288">
        <v>0.8</v>
      </c>
      <c r="G7" s="162" t="s">
        <v>111</v>
      </c>
      <c r="H7" s="753" t="s">
        <v>112</v>
      </c>
      <c r="I7" s="753"/>
      <c r="J7" s="937">
        <v>12339751</v>
      </c>
      <c r="K7" s="939"/>
      <c r="L7" s="159">
        <f t="shared" si="1"/>
        <v>8.6</v>
      </c>
      <c r="M7" s="949">
        <v>0.1</v>
      </c>
      <c r="N7" s="950"/>
      <c r="O7" s="287">
        <v>11923965</v>
      </c>
      <c r="P7" s="937">
        <v>11916461</v>
      </c>
      <c r="Q7" s="939"/>
      <c r="R7" s="163">
        <f t="shared" si="2"/>
        <v>13.9</v>
      </c>
    </row>
    <row r="8" spans="1:20" ht="23.25" customHeight="1" x14ac:dyDescent="0.15">
      <c r="B8" s="696" t="s">
        <v>113</v>
      </c>
      <c r="C8" s="697"/>
      <c r="D8" s="287">
        <v>134443</v>
      </c>
      <c r="E8" s="161">
        <f t="shared" si="0"/>
        <v>0.1</v>
      </c>
      <c r="F8" s="288">
        <v>17.3</v>
      </c>
      <c r="G8" s="164"/>
      <c r="H8" s="753" t="s">
        <v>114</v>
      </c>
      <c r="I8" s="753"/>
      <c r="J8" s="937">
        <v>864397</v>
      </c>
      <c r="K8" s="939"/>
      <c r="L8" s="159">
        <f t="shared" si="1"/>
        <v>0.6</v>
      </c>
      <c r="M8" s="949">
        <v>-55.3</v>
      </c>
      <c r="N8" s="950"/>
      <c r="O8" s="287">
        <v>864397</v>
      </c>
      <c r="P8" s="937">
        <v>520071</v>
      </c>
      <c r="Q8" s="939"/>
      <c r="R8" s="163">
        <f t="shared" si="2"/>
        <v>0.6</v>
      </c>
    </row>
    <row r="9" spans="1:20" ht="23.25" customHeight="1" x14ac:dyDescent="0.15">
      <c r="B9" s="696" t="s">
        <v>115</v>
      </c>
      <c r="C9" s="697"/>
      <c r="D9" s="287">
        <v>715444</v>
      </c>
      <c r="E9" s="161">
        <f t="shared" si="0"/>
        <v>0.5</v>
      </c>
      <c r="F9" s="288">
        <v>17.2</v>
      </c>
      <c r="G9" s="735" t="s">
        <v>116</v>
      </c>
      <c r="H9" s="736"/>
      <c r="I9" s="719"/>
      <c r="J9" s="937">
        <v>44564353</v>
      </c>
      <c r="K9" s="939"/>
      <c r="L9" s="159">
        <f t="shared" si="1"/>
        <v>30.9</v>
      </c>
      <c r="M9" s="949">
        <v>8.1</v>
      </c>
      <c r="N9" s="950"/>
      <c r="O9" s="287">
        <v>19316800</v>
      </c>
      <c r="P9" s="937">
        <v>14480675</v>
      </c>
      <c r="Q9" s="939"/>
      <c r="R9" s="163">
        <f t="shared" si="2"/>
        <v>16.899999999999999</v>
      </c>
    </row>
    <row r="10" spans="1:20" ht="23.25" customHeight="1" x14ac:dyDescent="0.15">
      <c r="B10" s="696" t="s">
        <v>117</v>
      </c>
      <c r="C10" s="697"/>
      <c r="D10" s="287">
        <v>768930</v>
      </c>
      <c r="E10" s="161">
        <f t="shared" si="0"/>
        <v>0.5</v>
      </c>
      <c r="F10" s="288">
        <v>63.7</v>
      </c>
      <c r="G10" s="735" t="s">
        <v>118</v>
      </c>
      <c r="H10" s="736"/>
      <c r="I10" s="719"/>
      <c r="J10" s="937">
        <v>2645863</v>
      </c>
      <c r="K10" s="939"/>
      <c r="L10" s="159">
        <f t="shared" si="1"/>
        <v>1.8</v>
      </c>
      <c r="M10" s="949">
        <v>-14.8</v>
      </c>
      <c r="N10" s="950"/>
      <c r="O10" s="287">
        <v>2645863</v>
      </c>
      <c r="P10" s="937">
        <v>2645863</v>
      </c>
      <c r="Q10" s="939"/>
      <c r="R10" s="163">
        <f t="shared" si="2"/>
        <v>3.1</v>
      </c>
    </row>
    <row r="11" spans="1:20" ht="23.25" customHeight="1" x14ac:dyDescent="0.15">
      <c r="B11" s="696" t="s">
        <v>119</v>
      </c>
      <c r="C11" s="697"/>
      <c r="D11" s="287">
        <v>8524535</v>
      </c>
      <c r="E11" s="161">
        <f t="shared" si="0"/>
        <v>5.8</v>
      </c>
      <c r="F11" s="288">
        <v>-1.6</v>
      </c>
      <c r="G11" s="750" t="s">
        <v>120</v>
      </c>
      <c r="H11" s="752" t="s">
        <v>121</v>
      </c>
      <c r="I11" s="719"/>
      <c r="J11" s="937">
        <v>2645852</v>
      </c>
      <c r="K11" s="939"/>
      <c r="L11" s="159">
        <f t="shared" si="1"/>
        <v>1.8</v>
      </c>
      <c r="M11" s="949">
        <v>-14.8</v>
      </c>
      <c r="N11" s="950"/>
      <c r="O11" s="287">
        <v>2645852</v>
      </c>
      <c r="P11" s="937">
        <v>2645852</v>
      </c>
      <c r="Q11" s="939"/>
      <c r="R11" s="163">
        <f t="shared" si="2"/>
        <v>3.1</v>
      </c>
    </row>
    <row r="12" spans="1:20" ht="23.25" customHeight="1" x14ac:dyDescent="0.15">
      <c r="B12" s="696" t="s">
        <v>123</v>
      </c>
      <c r="C12" s="697"/>
      <c r="D12" s="287">
        <v>0</v>
      </c>
      <c r="E12" s="166" t="str">
        <f t="shared" si="0"/>
        <v>－</v>
      </c>
      <c r="F12" s="288" t="s">
        <v>245</v>
      </c>
      <c r="G12" s="751"/>
      <c r="H12" s="752" t="s">
        <v>125</v>
      </c>
      <c r="I12" s="719"/>
      <c r="J12" s="937">
        <v>11</v>
      </c>
      <c r="K12" s="939"/>
      <c r="L12" s="159">
        <f t="shared" si="1"/>
        <v>0</v>
      </c>
      <c r="M12" s="949">
        <v>-8.3000000000000007</v>
      </c>
      <c r="N12" s="950"/>
      <c r="O12" s="287">
        <v>11</v>
      </c>
      <c r="P12" s="937">
        <v>11</v>
      </c>
      <c r="Q12" s="939"/>
      <c r="R12" s="163">
        <f t="shared" si="2"/>
        <v>0</v>
      </c>
    </row>
    <row r="13" spans="1:20" ht="23.25" customHeight="1" x14ac:dyDescent="0.15">
      <c r="B13" s="696" t="s">
        <v>126</v>
      </c>
      <c r="C13" s="697"/>
      <c r="D13" s="287">
        <v>3415</v>
      </c>
      <c r="E13" s="167">
        <f t="shared" si="0"/>
        <v>0</v>
      </c>
      <c r="F13" s="288">
        <v>16161.9</v>
      </c>
      <c r="G13" s="735" t="s">
        <v>127</v>
      </c>
      <c r="H13" s="736"/>
      <c r="I13" s="719"/>
      <c r="J13" s="649">
        <f>J6+J9+J10</f>
        <v>69883207</v>
      </c>
      <c r="K13" s="651"/>
      <c r="L13" s="159">
        <f t="shared" si="1"/>
        <v>48.5</v>
      </c>
      <c r="M13" s="949">
        <v>3.2</v>
      </c>
      <c r="N13" s="950"/>
      <c r="O13" s="168">
        <f>O6+O9+O10</f>
        <v>41114905</v>
      </c>
      <c r="P13" s="649">
        <f>P6+P9+P10</f>
        <v>35923051</v>
      </c>
      <c r="Q13" s="651"/>
      <c r="R13" s="163">
        <f t="shared" si="2"/>
        <v>42</v>
      </c>
    </row>
    <row r="14" spans="1:20" ht="23.25" customHeight="1" x14ac:dyDescent="0.15">
      <c r="B14" s="696" t="s">
        <v>128</v>
      </c>
      <c r="C14" s="697"/>
      <c r="D14" s="287">
        <v>127766</v>
      </c>
      <c r="E14" s="167">
        <f t="shared" si="0"/>
        <v>0.1</v>
      </c>
      <c r="F14" s="288">
        <v>10</v>
      </c>
      <c r="G14" s="735" t="s">
        <v>129</v>
      </c>
      <c r="H14" s="736"/>
      <c r="I14" s="719"/>
      <c r="J14" s="937">
        <v>25573838</v>
      </c>
      <c r="K14" s="939"/>
      <c r="L14" s="159">
        <f t="shared" si="1"/>
        <v>17.7</v>
      </c>
      <c r="M14" s="945">
        <v>-8.9</v>
      </c>
      <c r="N14" s="946"/>
      <c r="O14" s="287">
        <v>20438710</v>
      </c>
      <c r="P14" s="937">
        <v>19111083</v>
      </c>
      <c r="Q14" s="939"/>
      <c r="R14" s="170">
        <f t="shared" si="2"/>
        <v>22.3</v>
      </c>
    </row>
    <row r="15" spans="1:20" ht="23.25" customHeight="1" x14ac:dyDescent="0.15">
      <c r="B15" s="746" t="s">
        <v>130</v>
      </c>
      <c r="C15" s="747"/>
      <c r="D15" s="287">
        <v>114295</v>
      </c>
      <c r="E15" s="166">
        <f t="shared" si="0"/>
        <v>0.1</v>
      </c>
      <c r="F15" s="288">
        <v>-6.6</v>
      </c>
      <c r="G15" s="735" t="s">
        <v>131</v>
      </c>
      <c r="H15" s="736"/>
      <c r="I15" s="719"/>
      <c r="J15" s="937">
        <v>1446351</v>
      </c>
      <c r="K15" s="939"/>
      <c r="L15" s="159">
        <f t="shared" si="1"/>
        <v>1</v>
      </c>
      <c r="M15" s="945">
        <v>-1.5</v>
      </c>
      <c r="N15" s="946"/>
      <c r="O15" s="287">
        <v>1312416</v>
      </c>
      <c r="P15" s="937">
        <v>1312416</v>
      </c>
      <c r="Q15" s="939"/>
      <c r="R15" s="163">
        <f t="shared" si="2"/>
        <v>1.5</v>
      </c>
    </row>
    <row r="16" spans="1:20" ht="23.25" customHeight="1" x14ac:dyDescent="0.15">
      <c r="B16" s="696" t="s">
        <v>132</v>
      </c>
      <c r="C16" s="737"/>
      <c r="D16" s="287">
        <v>37700929</v>
      </c>
      <c r="E16" s="161">
        <f t="shared" si="0"/>
        <v>25.6</v>
      </c>
      <c r="F16" s="288">
        <v>6.9</v>
      </c>
      <c r="G16" s="735" t="s">
        <v>133</v>
      </c>
      <c r="H16" s="736"/>
      <c r="I16" s="719"/>
      <c r="J16" s="937">
        <v>13861584</v>
      </c>
      <c r="K16" s="939"/>
      <c r="L16" s="159">
        <f t="shared" si="1"/>
        <v>9.6</v>
      </c>
      <c r="M16" s="945">
        <v>34.1</v>
      </c>
      <c r="N16" s="946"/>
      <c r="O16" s="287">
        <v>11225404</v>
      </c>
      <c r="P16" s="937">
        <v>4712606</v>
      </c>
      <c r="Q16" s="939"/>
      <c r="R16" s="163">
        <f t="shared" si="2"/>
        <v>5.5</v>
      </c>
    </row>
    <row r="17" spans="1:21" ht="23.25" customHeight="1" x14ac:dyDescent="0.15">
      <c r="B17" s="738" t="s">
        <v>120</v>
      </c>
      <c r="C17" s="171" t="s">
        <v>134</v>
      </c>
      <c r="D17" s="287">
        <v>36112157</v>
      </c>
      <c r="E17" s="161">
        <f t="shared" si="0"/>
        <v>24.5</v>
      </c>
      <c r="F17" s="288">
        <v>6.4</v>
      </c>
      <c r="G17" s="735" t="s">
        <v>42</v>
      </c>
      <c r="H17" s="736"/>
      <c r="I17" s="719"/>
      <c r="J17" s="937">
        <v>8354235</v>
      </c>
      <c r="K17" s="939"/>
      <c r="L17" s="159">
        <f t="shared" si="1"/>
        <v>5.8</v>
      </c>
      <c r="M17" s="945">
        <v>-17.3</v>
      </c>
      <c r="N17" s="946"/>
      <c r="O17" s="287">
        <v>8101251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287">
        <v>1588772</v>
      </c>
      <c r="E18" s="161">
        <f t="shared" si="0"/>
        <v>1.1000000000000001</v>
      </c>
      <c r="F18" s="288">
        <v>18.600000000000001</v>
      </c>
      <c r="G18" s="735" t="s">
        <v>136</v>
      </c>
      <c r="H18" s="736"/>
      <c r="I18" s="719"/>
      <c r="J18" s="937">
        <v>0</v>
      </c>
      <c r="K18" s="939"/>
      <c r="L18" s="159" t="str">
        <f t="shared" si="1"/>
        <v>－</v>
      </c>
      <c r="M18" s="945" t="s">
        <v>245</v>
      </c>
      <c r="N18" s="946"/>
      <c r="O18" s="287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287">
        <v>24071</v>
      </c>
      <c r="E19" s="161">
        <f t="shared" si="0"/>
        <v>0</v>
      </c>
      <c r="F19" s="288">
        <v>-6.2</v>
      </c>
      <c r="G19" s="735" t="s">
        <v>138</v>
      </c>
      <c r="H19" s="736"/>
      <c r="I19" s="719"/>
      <c r="J19" s="937">
        <v>27078</v>
      </c>
      <c r="K19" s="939"/>
      <c r="L19" s="159">
        <f t="shared" si="1"/>
        <v>0</v>
      </c>
      <c r="M19" s="945">
        <v>19.899999999999999</v>
      </c>
      <c r="N19" s="946"/>
      <c r="O19" s="287">
        <v>27078</v>
      </c>
      <c r="P19" s="937">
        <v>0</v>
      </c>
      <c r="Q19" s="939"/>
      <c r="R19" s="163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85300756</v>
      </c>
      <c r="E20" s="161">
        <f t="shared" si="0"/>
        <v>57.9</v>
      </c>
      <c r="F20" s="288">
        <v>4.4000000000000004</v>
      </c>
      <c r="G20" s="735" t="s">
        <v>141</v>
      </c>
      <c r="H20" s="736"/>
      <c r="I20" s="719"/>
      <c r="J20" s="937">
        <v>10815187</v>
      </c>
      <c r="K20" s="939"/>
      <c r="L20" s="159">
        <f t="shared" si="1"/>
        <v>7.5</v>
      </c>
      <c r="M20" s="945">
        <v>8.6</v>
      </c>
      <c r="N20" s="946"/>
      <c r="O20" s="287">
        <v>8827470</v>
      </c>
      <c r="P20" s="937">
        <v>7122350</v>
      </c>
      <c r="Q20" s="939"/>
      <c r="R20" s="163">
        <f>IF(P20=0,"－",ROUND(P20/$P$25*100,1))</f>
        <v>8.3000000000000007</v>
      </c>
    </row>
    <row r="21" spans="1:21" ht="23.25" customHeight="1" x14ac:dyDescent="0.15">
      <c r="B21" s="696" t="s">
        <v>142</v>
      </c>
      <c r="C21" s="697"/>
      <c r="D21" s="287">
        <v>1254704</v>
      </c>
      <c r="E21" s="166">
        <f t="shared" si="0"/>
        <v>0.9</v>
      </c>
      <c r="F21" s="288">
        <v>-0.7</v>
      </c>
      <c r="G21" s="730" t="s">
        <v>143</v>
      </c>
      <c r="H21" s="731"/>
      <c r="I21" s="732"/>
      <c r="J21" s="937">
        <v>0</v>
      </c>
      <c r="K21" s="939"/>
      <c r="L21" s="159" t="str">
        <f t="shared" si="1"/>
        <v>－</v>
      </c>
      <c r="M21" s="945" t="s">
        <v>245</v>
      </c>
      <c r="N21" s="946"/>
      <c r="O21" s="287">
        <v>0</v>
      </c>
      <c r="P21" s="937">
        <v>0</v>
      </c>
      <c r="Q21" s="939"/>
      <c r="R21" s="163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287">
        <v>2670979</v>
      </c>
      <c r="E22" s="161">
        <f t="shared" si="0"/>
        <v>1.8</v>
      </c>
      <c r="F22" s="288">
        <v>-2</v>
      </c>
      <c r="G22" s="733" t="s">
        <v>145</v>
      </c>
      <c r="H22" s="734"/>
      <c r="I22" s="726"/>
      <c r="J22" s="650">
        <f>J24+J27+J28</f>
        <v>14121550</v>
      </c>
      <c r="K22" s="651"/>
      <c r="L22" s="159">
        <f t="shared" si="1"/>
        <v>9.8000000000000007</v>
      </c>
      <c r="M22" s="945">
        <v>-17</v>
      </c>
      <c r="N22" s="946"/>
      <c r="O22" s="172">
        <f>O24+O27+O28</f>
        <v>8260621</v>
      </c>
      <c r="P22" s="173" t="s">
        <v>146</v>
      </c>
      <c r="Q22" s="174"/>
      <c r="R22" s="175"/>
    </row>
    <row r="23" spans="1:21" ht="23.25" customHeight="1" x14ac:dyDescent="0.15">
      <c r="B23" s="696" t="s">
        <v>147</v>
      </c>
      <c r="C23" s="697"/>
      <c r="D23" s="287">
        <v>595086</v>
      </c>
      <c r="E23" s="161">
        <f t="shared" si="0"/>
        <v>0.4</v>
      </c>
      <c r="F23" s="288">
        <v>0.2</v>
      </c>
      <c r="G23" s="176"/>
      <c r="H23" s="725" t="s">
        <v>148</v>
      </c>
      <c r="I23" s="726"/>
      <c r="J23" s="937">
        <v>263307</v>
      </c>
      <c r="K23" s="939"/>
      <c r="L23" s="159">
        <f t="shared" si="1"/>
        <v>0.2</v>
      </c>
      <c r="M23" s="945">
        <v>-3</v>
      </c>
      <c r="N23" s="946"/>
      <c r="O23" s="287">
        <v>263307</v>
      </c>
      <c r="P23" s="947">
        <v>68181506</v>
      </c>
      <c r="Q23" s="948"/>
      <c r="R23" s="178" t="s">
        <v>18</v>
      </c>
    </row>
    <row r="24" spans="1:21" ht="23.25" customHeight="1" x14ac:dyDescent="0.15">
      <c r="B24" s="696" t="s">
        <v>149</v>
      </c>
      <c r="C24" s="697"/>
      <c r="D24" s="287">
        <v>26380167</v>
      </c>
      <c r="E24" s="161">
        <f t="shared" si="0"/>
        <v>17.899999999999999</v>
      </c>
      <c r="F24" s="288">
        <v>-22.1</v>
      </c>
      <c r="G24" s="727" t="s">
        <v>150</v>
      </c>
      <c r="H24" s="725" t="s">
        <v>151</v>
      </c>
      <c r="I24" s="726"/>
      <c r="J24" s="937">
        <v>14121550</v>
      </c>
      <c r="K24" s="939"/>
      <c r="L24" s="159">
        <f t="shared" si="1"/>
        <v>9.8000000000000007</v>
      </c>
      <c r="M24" s="945">
        <v>-17</v>
      </c>
      <c r="N24" s="946"/>
      <c r="O24" s="287">
        <v>8260621</v>
      </c>
      <c r="P24" s="179" t="s">
        <v>152</v>
      </c>
      <c r="Q24" s="177"/>
      <c r="R24" s="178"/>
    </row>
    <row r="25" spans="1:21" ht="23.25" customHeight="1" x14ac:dyDescent="0.15">
      <c r="B25" s="696" t="s">
        <v>153</v>
      </c>
      <c r="C25" s="697"/>
      <c r="D25" s="287">
        <v>15939100</v>
      </c>
      <c r="E25" s="161">
        <f t="shared" si="0"/>
        <v>10.8</v>
      </c>
      <c r="F25" s="288">
        <v>29.1</v>
      </c>
      <c r="G25" s="727"/>
      <c r="H25" s="723" t="s">
        <v>120</v>
      </c>
      <c r="I25" s="144" t="s">
        <v>154</v>
      </c>
      <c r="J25" s="937">
        <v>4756540</v>
      </c>
      <c r="K25" s="939"/>
      <c r="L25" s="159">
        <f t="shared" si="1"/>
        <v>3.3</v>
      </c>
      <c r="M25" s="945">
        <v>-30.2</v>
      </c>
      <c r="N25" s="946"/>
      <c r="O25" s="287">
        <v>1279055</v>
      </c>
      <c r="P25" s="716">
        <v>85610882</v>
      </c>
      <c r="Q25" s="717"/>
      <c r="R25" s="178" t="s">
        <v>18</v>
      </c>
    </row>
    <row r="26" spans="1:21" ht="23.25" customHeight="1" x14ac:dyDescent="0.15">
      <c r="B26" s="696" t="s">
        <v>155</v>
      </c>
      <c r="C26" s="697"/>
      <c r="D26" s="287">
        <v>559516</v>
      </c>
      <c r="E26" s="161">
        <f t="shared" si="0"/>
        <v>0.4</v>
      </c>
      <c r="F26" s="288">
        <v>31.9</v>
      </c>
      <c r="G26" s="727"/>
      <c r="H26" s="724"/>
      <c r="I26" s="144" t="s">
        <v>156</v>
      </c>
      <c r="J26" s="937">
        <v>9365010</v>
      </c>
      <c r="K26" s="939"/>
      <c r="L26" s="159">
        <f t="shared" si="1"/>
        <v>6.5</v>
      </c>
      <c r="M26" s="945">
        <v>-8.1999999999999993</v>
      </c>
      <c r="N26" s="946"/>
      <c r="O26" s="287">
        <v>6981566</v>
      </c>
      <c r="R26" s="180"/>
    </row>
    <row r="27" spans="1:21" ht="23.25" customHeight="1" x14ac:dyDescent="0.15">
      <c r="B27" s="696" t="s">
        <v>157</v>
      </c>
      <c r="C27" s="697"/>
      <c r="D27" s="287">
        <v>67216</v>
      </c>
      <c r="E27" s="161">
        <f t="shared" si="0"/>
        <v>0</v>
      </c>
      <c r="F27" s="288">
        <v>-84.1</v>
      </c>
      <c r="G27" s="728"/>
      <c r="H27" s="712" t="s">
        <v>158</v>
      </c>
      <c r="I27" s="713"/>
      <c r="J27" s="937">
        <v>0</v>
      </c>
      <c r="K27" s="939"/>
      <c r="L27" s="159" t="str">
        <f t="shared" si="1"/>
        <v>－</v>
      </c>
      <c r="M27" s="945" t="s">
        <v>245</v>
      </c>
      <c r="N27" s="946"/>
      <c r="O27" s="287">
        <v>0</v>
      </c>
      <c r="P27" s="716"/>
      <c r="Q27" s="717"/>
      <c r="R27" s="178"/>
      <c r="U27" s="1"/>
    </row>
    <row r="28" spans="1:21" ht="23.25" customHeight="1" x14ac:dyDescent="0.15">
      <c r="B28" s="696" t="s">
        <v>159</v>
      </c>
      <c r="C28" s="697"/>
      <c r="D28" s="287">
        <v>9172591</v>
      </c>
      <c r="E28" s="167">
        <f t="shared" si="0"/>
        <v>6.2</v>
      </c>
      <c r="F28" s="288">
        <v>5.6</v>
      </c>
      <c r="G28" s="729"/>
      <c r="H28" s="718" t="s">
        <v>160</v>
      </c>
      <c r="I28" s="719"/>
      <c r="J28" s="937">
        <v>0</v>
      </c>
      <c r="K28" s="939"/>
      <c r="L28" s="159" t="str">
        <f t="shared" si="1"/>
        <v>－</v>
      </c>
      <c r="M28" s="945" t="s">
        <v>245</v>
      </c>
      <c r="N28" s="946"/>
      <c r="O28" s="287">
        <v>0</v>
      </c>
      <c r="P28" s="720"/>
      <c r="Q28" s="721"/>
      <c r="R28" s="722"/>
      <c r="U28" s="44"/>
    </row>
    <row r="29" spans="1:21" ht="23.25" customHeight="1" x14ac:dyDescent="0.15">
      <c r="B29" s="696" t="s">
        <v>161</v>
      </c>
      <c r="C29" s="697"/>
      <c r="D29" s="287">
        <v>298369</v>
      </c>
      <c r="E29" s="161">
        <f t="shared" si="0"/>
        <v>0.2</v>
      </c>
      <c r="F29" s="288">
        <v>-89</v>
      </c>
      <c r="G29" s="698" t="s">
        <v>162</v>
      </c>
      <c r="H29" s="659"/>
      <c r="I29" s="618"/>
      <c r="J29" s="649">
        <f>SUM(J13:K22)</f>
        <v>144083030</v>
      </c>
      <c r="K29" s="651"/>
      <c r="L29" s="181">
        <f t="shared" si="1"/>
        <v>100</v>
      </c>
      <c r="M29" s="943">
        <v>-0.4</v>
      </c>
      <c r="N29" s="944"/>
      <c r="O29" s="182">
        <f>SUM(O13:O22)</f>
        <v>99307855</v>
      </c>
      <c r="P29" s="720"/>
      <c r="Q29" s="721"/>
      <c r="R29" s="722"/>
      <c r="U29" s="1"/>
    </row>
    <row r="30" spans="1:21" ht="23.25" customHeight="1" x14ac:dyDescent="0.15">
      <c r="B30" s="696" t="s">
        <v>163</v>
      </c>
      <c r="C30" s="697"/>
      <c r="D30" s="287">
        <v>4168862</v>
      </c>
      <c r="E30" s="161">
        <f t="shared" si="0"/>
        <v>2.8</v>
      </c>
      <c r="F30" s="288">
        <v>1.9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287">
        <v>888000</v>
      </c>
      <c r="E31" s="161">
        <f t="shared" si="0"/>
        <v>0.6</v>
      </c>
      <c r="F31" s="288">
        <v>85.4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61994590</v>
      </c>
      <c r="E32" s="167">
        <f t="shared" si="0"/>
        <v>42.1</v>
      </c>
      <c r="F32" s="288">
        <v>-8.3000000000000007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147295346</v>
      </c>
      <c r="E33" s="185">
        <f t="shared" si="0"/>
        <v>100</v>
      </c>
      <c r="F33" s="288">
        <v>-1.3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937">
        <v>33147595</v>
      </c>
      <c r="O37" s="939"/>
      <c r="P37" s="169">
        <f t="shared" ref="P37:P43" si="3">IF(N37=0,"－",ROUND(N37/$N$43*100,1))</f>
        <v>90.3</v>
      </c>
      <c r="Q37" s="871">
        <v>2.8</v>
      </c>
      <c r="R37" s="872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90">
        <v>636526</v>
      </c>
      <c r="E38" s="157">
        <f t="shared" ref="E38:E51" si="4">IF(D38=0,"－",ROUND(D38/$D$51*100,1))</f>
        <v>0.4</v>
      </c>
      <c r="F38" s="251">
        <v>4.2</v>
      </c>
      <c r="G38" s="940">
        <v>620989</v>
      </c>
      <c r="H38" s="941"/>
      <c r="I38" s="942"/>
      <c r="J38" s="211">
        <f t="shared" ref="J38:J51" si="5">IF(G38=0,"－",ROUND(G38/$G$51*100,1))</f>
        <v>0.6</v>
      </c>
      <c r="K38" s="669" t="s">
        <v>173</v>
      </c>
      <c r="L38" s="670"/>
      <c r="M38" s="655"/>
      <c r="N38" s="937">
        <v>99770</v>
      </c>
      <c r="O38" s="939"/>
      <c r="P38" s="169">
        <f t="shared" si="3"/>
        <v>0.3</v>
      </c>
      <c r="Q38" s="871">
        <v>2.9</v>
      </c>
      <c r="R38" s="872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291">
        <v>20487647</v>
      </c>
      <c r="E39" s="157">
        <f t="shared" si="4"/>
        <v>14.2</v>
      </c>
      <c r="F39" s="251">
        <v>3</v>
      </c>
      <c r="G39" s="937">
        <v>18434359</v>
      </c>
      <c r="H39" s="938"/>
      <c r="I39" s="939"/>
      <c r="J39" s="212">
        <f t="shared" si="5"/>
        <v>18.600000000000001</v>
      </c>
      <c r="K39" s="669" t="s">
        <v>175</v>
      </c>
      <c r="L39" s="670"/>
      <c r="M39" s="655"/>
      <c r="N39" s="937">
        <v>3156409</v>
      </c>
      <c r="O39" s="939"/>
      <c r="P39" s="169">
        <f t="shared" si="3"/>
        <v>8.6</v>
      </c>
      <c r="Q39" s="871">
        <v>-1.7</v>
      </c>
      <c r="R39" s="872"/>
    </row>
    <row r="40" spans="1:20" ht="20.100000000000001" customHeight="1" x14ac:dyDescent="0.15">
      <c r="A40" s="180"/>
      <c r="B40" s="654" t="s">
        <v>176</v>
      </c>
      <c r="C40" s="655"/>
      <c r="D40" s="291">
        <v>76020757</v>
      </c>
      <c r="E40" s="157">
        <f t="shared" si="4"/>
        <v>52.8</v>
      </c>
      <c r="F40" s="251">
        <v>8</v>
      </c>
      <c r="G40" s="937">
        <v>43397401</v>
      </c>
      <c r="H40" s="938"/>
      <c r="I40" s="939"/>
      <c r="J40" s="212">
        <f t="shared" si="5"/>
        <v>43.7</v>
      </c>
      <c r="K40" s="669" t="s">
        <v>177</v>
      </c>
      <c r="L40" s="670"/>
      <c r="M40" s="655"/>
      <c r="N40" s="937">
        <v>0</v>
      </c>
      <c r="O40" s="939"/>
      <c r="P40" s="169" t="str">
        <f t="shared" si="3"/>
        <v>－</v>
      </c>
      <c r="Q40" s="871" t="s">
        <v>209</v>
      </c>
      <c r="R40" s="872"/>
    </row>
    <row r="41" spans="1:20" ht="20.100000000000001" customHeight="1" x14ac:dyDescent="0.15">
      <c r="A41" s="180"/>
      <c r="B41" s="654" t="s">
        <v>179</v>
      </c>
      <c r="C41" s="655"/>
      <c r="D41" s="290">
        <v>14711196</v>
      </c>
      <c r="E41" s="157">
        <f t="shared" si="4"/>
        <v>10.199999999999999</v>
      </c>
      <c r="F41" s="251">
        <v>-4.4000000000000004</v>
      </c>
      <c r="G41" s="937">
        <v>11433006</v>
      </c>
      <c r="H41" s="938"/>
      <c r="I41" s="939"/>
      <c r="J41" s="212">
        <f t="shared" si="5"/>
        <v>11.5</v>
      </c>
      <c r="K41" s="669" t="s">
        <v>180</v>
      </c>
      <c r="L41" s="670"/>
      <c r="M41" s="655"/>
      <c r="N41" s="937">
        <v>34810</v>
      </c>
      <c r="O41" s="939"/>
      <c r="P41" s="169">
        <f t="shared" si="3"/>
        <v>0.1</v>
      </c>
      <c r="Q41" s="871">
        <v>169.4</v>
      </c>
      <c r="R41" s="872"/>
    </row>
    <row r="42" spans="1:20" ht="20.100000000000001" customHeight="1" x14ac:dyDescent="0.15">
      <c r="A42" s="180"/>
      <c r="B42" s="654" t="s">
        <v>181</v>
      </c>
      <c r="C42" s="655"/>
      <c r="D42" s="291">
        <v>77961</v>
      </c>
      <c r="E42" s="157">
        <f t="shared" si="4"/>
        <v>0.1</v>
      </c>
      <c r="F42" s="251">
        <v>-9.3000000000000007</v>
      </c>
      <c r="G42" s="937">
        <v>64532</v>
      </c>
      <c r="H42" s="938"/>
      <c r="I42" s="939"/>
      <c r="J42" s="212">
        <f t="shared" si="5"/>
        <v>0.1</v>
      </c>
      <c r="K42" s="669" t="s">
        <v>182</v>
      </c>
      <c r="L42" s="670"/>
      <c r="M42" s="655"/>
      <c r="N42" s="937">
        <v>286500</v>
      </c>
      <c r="O42" s="939"/>
      <c r="P42" s="167">
        <f t="shared" si="3"/>
        <v>0.8</v>
      </c>
      <c r="Q42" s="871">
        <v>9.4</v>
      </c>
      <c r="R42" s="872"/>
    </row>
    <row r="43" spans="1:20" ht="20.100000000000001" customHeight="1" x14ac:dyDescent="0.15">
      <c r="A43" s="180"/>
      <c r="B43" s="654" t="s">
        <v>183</v>
      </c>
      <c r="C43" s="655"/>
      <c r="D43" s="291">
        <v>0</v>
      </c>
      <c r="E43" s="157" t="str">
        <f t="shared" si="4"/>
        <v>－</v>
      </c>
      <c r="F43" s="251" t="s">
        <v>245</v>
      </c>
      <c r="G43" s="937">
        <v>0</v>
      </c>
      <c r="H43" s="938"/>
      <c r="I43" s="939"/>
      <c r="J43" s="212" t="str">
        <f t="shared" si="5"/>
        <v>－</v>
      </c>
      <c r="K43" s="669" t="s">
        <v>75</v>
      </c>
      <c r="L43" s="670"/>
      <c r="M43" s="655"/>
      <c r="N43" s="649">
        <f>SUM(N37:O42)</f>
        <v>36725084</v>
      </c>
      <c r="O43" s="651"/>
      <c r="P43" s="167">
        <f t="shared" si="3"/>
        <v>100</v>
      </c>
      <c r="Q43" s="871">
        <v>2.5</v>
      </c>
      <c r="R43" s="872"/>
    </row>
    <row r="44" spans="1:20" ht="20.100000000000001" customHeight="1" x14ac:dyDescent="0.15">
      <c r="A44" s="180"/>
      <c r="B44" s="654" t="s">
        <v>184</v>
      </c>
      <c r="C44" s="655"/>
      <c r="D44" s="290">
        <v>1538103</v>
      </c>
      <c r="E44" s="157">
        <f t="shared" si="4"/>
        <v>1.1000000000000001</v>
      </c>
      <c r="F44" s="251">
        <v>-23</v>
      </c>
      <c r="G44" s="937">
        <v>1312267</v>
      </c>
      <c r="H44" s="938"/>
      <c r="I44" s="939"/>
      <c r="J44" s="212">
        <f t="shared" si="5"/>
        <v>1.3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291">
        <v>14037088</v>
      </c>
      <c r="E45" s="157">
        <f t="shared" si="4"/>
        <v>9.6999999999999993</v>
      </c>
      <c r="F45" s="251">
        <v>8.6999999999999993</v>
      </c>
      <c r="G45" s="937">
        <v>8566667</v>
      </c>
      <c r="H45" s="938"/>
      <c r="I45" s="939"/>
      <c r="J45" s="212">
        <f t="shared" si="5"/>
        <v>8.6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291">
        <v>525785</v>
      </c>
      <c r="E46" s="157">
        <f t="shared" si="4"/>
        <v>0.4</v>
      </c>
      <c r="F46" s="251">
        <v>5.6</v>
      </c>
      <c r="G46" s="937">
        <v>487402</v>
      </c>
      <c r="H46" s="938"/>
      <c r="I46" s="939"/>
      <c r="J46" s="212">
        <f t="shared" si="5"/>
        <v>0.5</v>
      </c>
      <c r="K46" s="866">
        <v>98.8</v>
      </c>
      <c r="L46" s="867"/>
      <c r="M46" s="868"/>
      <c r="N46" s="869">
        <v>49.9</v>
      </c>
      <c r="O46" s="868"/>
      <c r="P46" s="869">
        <v>97.9</v>
      </c>
      <c r="Q46" s="867"/>
      <c r="R46" s="870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90">
        <v>13401940</v>
      </c>
      <c r="E47" s="157">
        <f t="shared" si="4"/>
        <v>9.3000000000000007</v>
      </c>
      <c r="F47" s="251">
        <v>-32.4</v>
      </c>
      <c r="G47" s="937">
        <v>12345205</v>
      </c>
      <c r="H47" s="938"/>
      <c r="I47" s="939"/>
      <c r="J47" s="212">
        <f t="shared" si="5"/>
        <v>12.4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291">
        <v>0</v>
      </c>
      <c r="E48" s="157" t="str">
        <f t="shared" si="4"/>
        <v>－</v>
      </c>
      <c r="F48" s="251" t="s">
        <v>245</v>
      </c>
      <c r="G48" s="937">
        <v>0</v>
      </c>
      <c r="H48" s="938"/>
      <c r="I48" s="939"/>
      <c r="J48" s="212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291">
        <v>2646027</v>
      </c>
      <c r="E49" s="157">
        <f t="shared" si="4"/>
        <v>1.8</v>
      </c>
      <c r="F49" s="251">
        <v>-14.8</v>
      </c>
      <c r="G49" s="937">
        <v>2646027</v>
      </c>
      <c r="H49" s="938"/>
      <c r="I49" s="939"/>
      <c r="J49" s="212">
        <f t="shared" si="5"/>
        <v>2.7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90">
        <v>0</v>
      </c>
      <c r="E50" s="157" t="str">
        <f t="shared" si="4"/>
        <v>－</v>
      </c>
      <c r="F50" s="251" t="s">
        <v>245</v>
      </c>
      <c r="G50" s="937">
        <v>0</v>
      </c>
      <c r="H50" s="938"/>
      <c r="I50" s="939"/>
      <c r="J50" s="212" t="str">
        <f t="shared" si="5"/>
        <v>－</v>
      </c>
      <c r="K50" s="630" t="s">
        <v>198</v>
      </c>
      <c r="L50" s="618"/>
      <c r="M50" s="216" t="s">
        <v>199</v>
      </c>
      <c r="N50" s="858">
        <v>30488037</v>
      </c>
      <c r="O50" s="862"/>
      <c r="P50" s="255">
        <v>0.8</v>
      </c>
      <c r="Q50" s="858">
        <v>4178938</v>
      </c>
      <c r="R50" s="861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144083030</v>
      </c>
      <c r="E51" s="637">
        <f t="shared" si="4"/>
        <v>100</v>
      </c>
      <c r="F51" s="823">
        <v>-0.4</v>
      </c>
      <c r="G51" s="641">
        <f>SUM(G38:I50)</f>
        <v>99307855</v>
      </c>
      <c r="H51" s="642"/>
      <c r="I51" s="643"/>
      <c r="J51" s="647">
        <f t="shared" si="5"/>
        <v>100</v>
      </c>
      <c r="K51" s="626" t="s">
        <v>200</v>
      </c>
      <c r="L51" s="625"/>
      <c r="M51" s="218" t="s">
        <v>201</v>
      </c>
      <c r="N51" s="863">
        <v>29498680</v>
      </c>
      <c r="O51" s="864"/>
      <c r="P51" s="256">
        <v>1.9</v>
      </c>
      <c r="Q51" s="863">
        <v>636954</v>
      </c>
      <c r="R51" s="865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638"/>
      <c r="F52" s="824"/>
      <c r="G52" s="644"/>
      <c r="H52" s="645"/>
      <c r="I52" s="646"/>
      <c r="J52" s="648"/>
      <c r="K52" s="630" t="s">
        <v>202</v>
      </c>
      <c r="L52" s="618"/>
      <c r="M52" s="216" t="s">
        <v>199</v>
      </c>
      <c r="N52" s="858">
        <v>4957839</v>
      </c>
      <c r="O52" s="862"/>
      <c r="P52" s="255">
        <v>2.1</v>
      </c>
      <c r="Q52" s="858">
        <v>839924</v>
      </c>
      <c r="R52" s="861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855">
        <v>4756886</v>
      </c>
      <c r="O53" s="856"/>
      <c r="P53" s="257">
        <v>0.6</v>
      </c>
      <c r="Q53" s="855">
        <v>240532</v>
      </c>
      <c r="R53" s="857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858">
        <v>20856291</v>
      </c>
      <c r="O54" s="862"/>
      <c r="P54" s="255">
        <v>0.4</v>
      </c>
      <c r="Q54" s="858">
        <v>3520286</v>
      </c>
      <c r="R54" s="861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855">
        <v>20401729</v>
      </c>
      <c r="O55" s="856"/>
      <c r="P55" s="256">
        <v>1.8</v>
      </c>
      <c r="Q55" s="855">
        <v>270621</v>
      </c>
      <c r="R55" s="857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858" t="s">
        <v>209</v>
      </c>
      <c r="O56" s="862"/>
      <c r="P56" s="255" t="s">
        <v>209</v>
      </c>
      <c r="Q56" s="858" t="s">
        <v>209</v>
      </c>
      <c r="R56" s="861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855" t="s">
        <v>209</v>
      </c>
      <c r="O57" s="856"/>
      <c r="P57" s="257" t="s">
        <v>209</v>
      </c>
      <c r="Q57" s="855" t="s">
        <v>209</v>
      </c>
      <c r="R57" s="857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858" t="s">
        <v>209</v>
      </c>
      <c r="O58" s="862"/>
      <c r="P58" s="255" t="s">
        <v>209</v>
      </c>
      <c r="Q58" s="858" t="s">
        <v>209</v>
      </c>
      <c r="R58" s="861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855" t="s">
        <v>209</v>
      </c>
      <c r="O59" s="856"/>
      <c r="P59" s="257" t="s">
        <v>209</v>
      </c>
      <c r="Q59" s="855" t="s">
        <v>209</v>
      </c>
      <c r="R59" s="857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858" t="s">
        <v>209</v>
      </c>
      <c r="O60" s="859"/>
      <c r="P60" s="292" t="s">
        <v>124</v>
      </c>
      <c r="Q60" s="860" t="s">
        <v>209</v>
      </c>
      <c r="R60" s="861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851" t="s">
        <v>209</v>
      </c>
      <c r="O61" s="852"/>
      <c r="P61" s="293" t="s">
        <v>209</v>
      </c>
      <c r="Q61" s="853" t="s">
        <v>209</v>
      </c>
      <c r="R61" s="854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15" priority="6" stopIfTrue="1">
      <formula>"IF(AND(D6=0,F6=0,【参考】24右!F6=0））"</formula>
    </cfRule>
  </conditionalFormatting>
  <conditionalFormatting sqref="M6:N29">
    <cfRule type="expression" dxfId="14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41A-0856-4AFF-8C98-BEA4227CB40A}">
  <sheetPr>
    <pageSetUpPr fitToPage="1"/>
  </sheetPr>
  <dimension ref="A1:AN58"/>
  <sheetViews>
    <sheetView view="pageBreakPreview" zoomScale="85" zoomScaleNormal="75" zoomScaleSheetLayoutView="85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259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355213</v>
      </c>
      <c r="F5" s="388"/>
      <c r="G5" s="388"/>
      <c r="H5" s="388"/>
      <c r="I5" s="14" t="s">
        <v>7</v>
      </c>
      <c r="J5" s="599">
        <v>20.61</v>
      </c>
      <c r="K5" s="600"/>
      <c r="L5" s="600"/>
      <c r="M5" s="600"/>
      <c r="N5" s="15" t="s">
        <v>8</v>
      </c>
      <c r="O5" s="601">
        <v>17235</v>
      </c>
      <c r="P5" s="596"/>
      <c r="Q5" s="596"/>
      <c r="R5" s="596"/>
      <c r="S5" s="596"/>
      <c r="T5" s="596"/>
      <c r="U5" s="14" t="s">
        <v>7</v>
      </c>
      <c r="V5" s="601">
        <v>355213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358516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341076</v>
      </c>
      <c r="F6" s="368"/>
      <c r="G6" s="368"/>
      <c r="H6" s="368"/>
      <c r="I6" s="19" t="s">
        <v>7</v>
      </c>
      <c r="J6" s="590">
        <v>20.61</v>
      </c>
      <c r="K6" s="591"/>
      <c r="L6" s="591"/>
      <c r="M6" s="591"/>
      <c r="N6" s="20" t="s">
        <v>8</v>
      </c>
      <c r="O6" s="592">
        <v>16549</v>
      </c>
      <c r="P6" s="593"/>
      <c r="Q6" s="593"/>
      <c r="R6" s="593"/>
      <c r="S6" s="593"/>
      <c r="T6" s="593"/>
      <c r="U6" s="19" t="s">
        <v>7</v>
      </c>
      <c r="V6" s="592">
        <v>341076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355170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207671323</v>
      </c>
      <c r="H10" s="396"/>
      <c r="I10" s="396"/>
      <c r="J10" s="396"/>
      <c r="K10" s="396"/>
      <c r="L10" s="46"/>
      <c r="M10" s="47"/>
      <c r="N10" s="395">
        <v>184808271</v>
      </c>
      <c r="O10" s="396"/>
      <c r="P10" s="396"/>
      <c r="Q10" s="396"/>
      <c r="R10" s="48"/>
      <c r="S10" s="772">
        <f>IF(N10=0,IF(G10&gt;0,"皆増","－"),IF(G10=0,"皆減",ROUND((G10-N10)/N10*100,1)))</f>
        <v>12.4</v>
      </c>
      <c r="T10" s="773"/>
      <c r="U10" s="581" t="s">
        <v>23</v>
      </c>
      <c r="V10" s="429"/>
      <c r="W10" s="429"/>
      <c r="X10" s="429"/>
      <c r="Y10" s="400"/>
      <c r="Z10" s="395">
        <v>96582702</v>
      </c>
      <c r="AA10" s="396"/>
      <c r="AB10" s="396"/>
      <c r="AC10" s="396"/>
      <c r="AD10" s="49"/>
      <c r="AE10" s="50"/>
      <c r="AF10" s="395">
        <v>90991988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199196900</v>
      </c>
      <c r="H12" s="351"/>
      <c r="I12" s="351"/>
      <c r="J12" s="351"/>
      <c r="K12" s="351"/>
      <c r="L12" s="46"/>
      <c r="M12" s="47"/>
      <c r="N12" s="350">
        <v>175889006</v>
      </c>
      <c r="O12" s="351"/>
      <c r="P12" s="351"/>
      <c r="Q12" s="351"/>
      <c r="R12" s="48"/>
      <c r="S12" s="772">
        <f>IF(N12=0,IF(G12&gt;0,"皆増","－"),IF(G12=0,"皆減",ROUND((G12-N12)/N12*100,1)))</f>
        <v>13.3</v>
      </c>
      <c r="T12" s="773"/>
      <c r="U12" s="574" t="s">
        <v>26</v>
      </c>
      <c r="V12" s="380"/>
      <c r="W12" s="380"/>
      <c r="X12" s="380"/>
      <c r="Y12" s="381"/>
      <c r="Z12" s="395">
        <v>38138047</v>
      </c>
      <c r="AA12" s="396"/>
      <c r="AB12" s="396"/>
      <c r="AC12" s="396"/>
      <c r="AD12" s="62"/>
      <c r="AE12" s="63" t="s">
        <v>19</v>
      </c>
      <c r="AF12" s="395">
        <v>35320750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8474423</v>
      </c>
      <c r="H14" s="351"/>
      <c r="I14" s="351"/>
      <c r="J14" s="351"/>
      <c r="K14" s="351"/>
      <c r="L14" s="46"/>
      <c r="M14" s="47"/>
      <c r="N14" s="350">
        <v>8919265</v>
      </c>
      <c r="O14" s="351"/>
      <c r="P14" s="351"/>
      <c r="Q14" s="351"/>
      <c r="R14" s="68"/>
      <c r="S14" s="772">
        <f>IF(N14=0,IF(G14&gt;0,"皆増","－"),IF(G14=0,"皆減",ROUND((G14-N14)/N14*100,1)))</f>
        <v>-5</v>
      </c>
      <c r="T14" s="773"/>
      <c r="U14" s="574" t="s">
        <v>29</v>
      </c>
      <c r="V14" s="380"/>
      <c r="W14" s="380"/>
      <c r="X14" s="380"/>
      <c r="Y14" s="381"/>
      <c r="Z14" s="395">
        <v>101713046</v>
      </c>
      <c r="AA14" s="396"/>
      <c r="AB14" s="396"/>
      <c r="AC14" s="396"/>
      <c r="AD14" s="69"/>
      <c r="AE14" s="63" t="s">
        <v>19</v>
      </c>
      <c r="AF14" s="395">
        <v>95834057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648721</v>
      </c>
      <c r="H16" s="396"/>
      <c r="I16" s="396"/>
      <c r="J16" s="396"/>
      <c r="K16" s="396"/>
      <c r="L16" s="46"/>
      <c r="M16" s="47"/>
      <c r="N16" s="395">
        <v>202143</v>
      </c>
      <c r="O16" s="396"/>
      <c r="P16" s="396"/>
      <c r="Q16" s="396"/>
      <c r="R16" s="48"/>
      <c r="S16" s="772">
        <f>IF(N16=0,IF(G16&gt;0,"皆増","－"),IF(G16=0,"皆減",ROUND((G16-N16)/N16*100,1)))</f>
        <v>220.9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7825702</v>
      </c>
      <c r="H18" s="351"/>
      <c r="I18" s="351"/>
      <c r="J18" s="351"/>
      <c r="K18" s="351"/>
      <c r="L18" s="46"/>
      <c r="M18" s="47"/>
      <c r="N18" s="350">
        <v>8717122</v>
      </c>
      <c r="O18" s="351"/>
      <c r="P18" s="351"/>
      <c r="Q18" s="351"/>
      <c r="R18" s="68"/>
      <c r="S18" s="772">
        <f>IF(N18=0,IF(G18&gt;0,"皆増","－"),IF(G18=0,"皆減",ROUND((G18-N18)/N18*100,1)))</f>
        <v>-10.199999999999999</v>
      </c>
      <c r="T18" s="773"/>
      <c r="U18" s="574" t="s">
        <v>38</v>
      </c>
      <c r="V18" s="380"/>
      <c r="W18" s="380"/>
      <c r="X18" s="380"/>
      <c r="Y18" s="381"/>
      <c r="Z18" s="559">
        <v>0.39</v>
      </c>
      <c r="AA18" s="560"/>
      <c r="AB18" s="560"/>
      <c r="AC18" s="560"/>
      <c r="AD18" s="74"/>
      <c r="AE18" s="75"/>
      <c r="AF18" s="61"/>
      <c r="AG18" s="560">
        <v>0.4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-891420</v>
      </c>
      <c r="H20" s="396"/>
      <c r="I20" s="396"/>
      <c r="J20" s="396"/>
      <c r="K20" s="396"/>
      <c r="L20" s="46"/>
      <c r="M20" s="47"/>
      <c r="N20" s="395">
        <v>329453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7.7</v>
      </c>
      <c r="AA20" s="554"/>
      <c r="AB20" s="554"/>
      <c r="AC20" s="554"/>
      <c r="AD20" s="45"/>
      <c r="AE20" s="80" t="s">
        <v>20</v>
      </c>
      <c r="AF20" s="34"/>
      <c r="AG20" s="557">
        <v>9.1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43760</v>
      </c>
      <c r="H22" s="396"/>
      <c r="I22" s="396"/>
      <c r="J22" s="396"/>
      <c r="K22" s="396"/>
      <c r="L22" s="46"/>
      <c r="M22" s="47"/>
      <c r="N22" s="395">
        <v>18027</v>
      </c>
      <c r="O22" s="396"/>
      <c r="P22" s="396"/>
      <c r="Q22" s="396"/>
      <c r="R22" s="48"/>
      <c r="S22" s="772">
        <f>IF(N22=0,IF(G22&gt;0,"皆増","－"),IF(G22=0,"皆減",ROUND((G22-N22)/N22*100,1)))</f>
        <v>142.69999999999999</v>
      </c>
      <c r="T22" s="773"/>
      <c r="U22" s="547" t="s">
        <v>44</v>
      </c>
      <c r="V22" s="548"/>
      <c r="W22" s="548"/>
      <c r="X22" s="548"/>
      <c r="Y22" s="549"/>
      <c r="Z22" s="553">
        <v>79.8</v>
      </c>
      <c r="AA22" s="554"/>
      <c r="AB22" s="554"/>
      <c r="AC22" s="554"/>
      <c r="AD22" s="45"/>
      <c r="AE22" s="80" t="s">
        <v>20</v>
      </c>
      <c r="AF22" s="34"/>
      <c r="AG22" s="557">
        <v>80.8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27007251</v>
      </c>
      <c r="AA24" s="526"/>
      <c r="AB24" s="526"/>
      <c r="AC24" s="526"/>
      <c r="AD24" s="69"/>
      <c r="AE24" s="63" t="s">
        <v>19</v>
      </c>
      <c r="AF24" s="525">
        <v>26085783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3000000</v>
      </c>
      <c r="H26" s="396"/>
      <c r="I26" s="396"/>
      <c r="J26" s="396"/>
      <c r="K26" s="396"/>
      <c r="L26" s="46"/>
      <c r="M26" s="47"/>
      <c r="N26" s="395">
        <v>2000000</v>
      </c>
      <c r="O26" s="396"/>
      <c r="P26" s="396"/>
      <c r="Q26" s="396"/>
      <c r="R26" s="48"/>
      <c r="S26" s="772">
        <f>IF(N26=0,IF(G26&gt;0,"皆増","－"),IF(G26=0,"皆減",ROUND((G26-N26)/N26*100,1)))</f>
        <v>50</v>
      </c>
      <c r="T26" s="773"/>
      <c r="U26" s="547" t="s">
        <v>50</v>
      </c>
      <c r="V26" s="548"/>
      <c r="W26" s="548"/>
      <c r="X26" s="548"/>
      <c r="Y26" s="549"/>
      <c r="Z26" s="525">
        <v>36065520</v>
      </c>
      <c r="AA26" s="526"/>
      <c r="AB26" s="526"/>
      <c r="AC26" s="526"/>
      <c r="AD26" s="69"/>
      <c r="AE26" s="63" t="s">
        <v>19</v>
      </c>
      <c r="AF26" s="525">
        <v>39329895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-3847660</v>
      </c>
      <c r="H28" s="351"/>
      <c r="I28" s="351"/>
      <c r="J28" s="351"/>
      <c r="K28" s="351"/>
      <c r="L28" s="46"/>
      <c r="M28" s="47"/>
      <c r="N28" s="350">
        <v>-1652520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</v>
      </c>
      <c r="AB34" s="481"/>
      <c r="AC34" s="481"/>
      <c r="AD34" s="497" t="s">
        <v>63</v>
      </c>
      <c r="AE34" s="498"/>
      <c r="AF34" s="45"/>
      <c r="AG34" s="102"/>
      <c r="AH34" s="481">
        <v>-2.5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212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212</v>
      </c>
      <c r="AB36" s="496"/>
      <c r="AC36" s="496"/>
      <c r="AD36" s="497" t="s">
        <v>63</v>
      </c>
      <c r="AE36" s="498"/>
      <c r="AF36" s="61"/>
      <c r="AG36" s="102"/>
      <c r="AH36" s="481" t="s">
        <v>212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20010925</v>
      </c>
      <c r="Y43" s="396"/>
      <c r="Z43" s="397"/>
      <c r="AA43" s="395">
        <v>1522643</v>
      </c>
      <c r="AB43" s="396"/>
      <c r="AC43" s="397"/>
      <c r="AD43" s="413">
        <v>54235778</v>
      </c>
      <c r="AE43" s="414"/>
      <c r="AF43" s="414"/>
      <c r="AG43" s="415"/>
      <c r="AH43" s="395">
        <v>75769346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2719</v>
      </c>
      <c r="F44" s="376"/>
      <c r="G44" s="377"/>
      <c r="H44" s="375">
        <v>290628</v>
      </c>
      <c r="I44" s="376"/>
      <c r="J44" s="376"/>
      <c r="K44" s="377"/>
      <c r="L44" s="375">
        <v>146</v>
      </c>
      <c r="M44" s="376"/>
      <c r="N44" s="377"/>
      <c r="O44" s="375">
        <v>2666</v>
      </c>
      <c r="P44" s="376"/>
      <c r="Q44" s="375">
        <v>289321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164</v>
      </c>
      <c r="F45" s="388"/>
      <c r="G45" s="389"/>
      <c r="H45" s="387">
        <v>272426</v>
      </c>
      <c r="I45" s="388"/>
      <c r="J45" s="388"/>
      <c r="K45" s="389"/>
      <c r="L45" s="387">
        <v>8</v>
      </c>
      <c r="M45" s="388"/>
      <c r="N45" s="389"/>
      <c r="O45" s="387">
        <v>167</v>
      </c>
      <c r="P45" s="388"/>
      <c r="Q45" s="387">
        <v>278089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4402321</v>
      </c>
      <c r="Y45" s="396"/>
      <c r="Z45" s="397"/>
      <c r="AA45" s="350">
        <v>3389</v>
      </c>
      <c r="AB45" s="351"/>
      <c r="AC45" s="352"/>
      <c r="AD45" s="395">
        <v>24313605</v>
      </c>
      <c r="AE45" s="396"/>
      <c r="AF45" s="396"/>
      <c r="AG45" s="397"/>
      <c r="AH45" s="395">
        <v>28719315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29</v>
      </c>
      <c r="F46" s="351"/>
      <c r="G46" s="352"/>
      <c r="H46" s="350">
        <v>330816</v>
      </c>
      <c r="I46" s="351"/>
      <c r="J46" s="351"/>
      <c r="K46" s="352"/>
      <c r="L46" s="350">
        <v>4</v>
      </c>
      <c r="M46" s="351"/>
      <c r="N46" s="352"/>
      <c r="O46" s="350">
        <v>30</v>
      </c>
      <c r="P46" s="351"/>
      <c r="Q46" s="350">
        <v>325846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3000000</v>
      </c>
      <c r="Y47" s="351"/>
      <c r="Z47" s="352"/>
      <c r="AA47" s="350">
        <v>140857</v>
      </c>
      <c r="AB47" s="351"/>
      <c r="AC47" s="352"/>
      <c r="AD47" s="350">
        <v>24531267</v>
      </c>
      <c r="AE47" s="351"/>
      <c r="AF47" s="351"/>
      <c r="AG47" s="352"/>
      <c r="AH47" s="350">
        <v>27672124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230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235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2748</v>
      </c>
      <c r="F49" s="388"/>
      <c r="G49" s="389"/>
      <c r="H49" s="387">
        <v>291052</v>
      </c>
      <c r="I49" s="388"/>
      <c r="J49" s="388"/>
      <c r="K49" s="389"/>
      <c r="L49" s="387">
        <f>L44+L46+L48</f>
        <v>150</v>
      </c>
      <c r="M49" s="388"/>
      <c r="N49" s="389"/>
      <c r="O49" s="387">
        <v>2696</v>
      </c>
      <c r="P49" s="388"/>
      <c r="Q49" s="387">
        <v>289727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127</v>
      </c>
      <c r="F50" s="351"/>
      <c r="G50" s="352"/>
      <c r="H50" s="350">
        <v>288214</v>
      </c>
      <c r="I50" s="351"/>
      <c r="J50" s="351"/>
      <c r="K50" s="352"/>
      <c r="L50" s="350">
        <v>11</v>
      </c>
      <c r="M50" s="351"/>
      <c r="N50" s="352"/>
      <c r="O50" s="350">
        <v>129</v>
      </c>
      <c r="P50" s="351"/>
      <c r="Q50" s="350">
        <v>285000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21413246</v>
      </c>
      <c r="Y51" s="351"/>
      <c r="Z51" s="352"/>
      <c r="AA51" s="350">
        <f>AA43+AA45-AA47+AA49</f>
        <v>1385175</v>
      </c>
      <c r="AB51" s="351"/>
      <c r="AC51" s="352"/>
      <c r="AD51" s="356">
        <f>AD43+AD45-AD47+AD49</f>
        <v>54018116</v>
      </c>
      <c r="AE51" s="357"/>
      <c r="AF51" s="357"/>
      <c r="AG51" s="358"/>
      <c r="AH51" s="350">
        <f>AH43+AH45-AH47+AH49</f>
        <v>76816537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2875</v>
      </c>
      <c r="F52" s="368"/>
      <c r="G52" s="369"/>
      <c r="H52" s="367">
        <v>290927</v>
      </c>
      <c r="I52" s="368"/>
      <c r="J52" s="368"/>
      <c r="K52" s="369"/>
      <c r="L52" s="367">
        <f>L49+L50</f>
        <v>161</v>
      </c>
      <c r="M52" s="368"/>
      <c r="N52" s="369"/>
      <c r="O52" s="367">
        <v>2825</v>
      </c>
      <c r="P52" s="368"/>
      <c r="Q52" s="367">
        <v>289511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A833-2C1E-481D-AD51-A007A8DCC658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260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33256079</v>
      </c>
      <c r="E6" s="219">
        <f t="shared" ref="E6:E33" si="0">IF(D6=0,"－",ROUND(D6/$D$33*100,1))</f>
        <v>16</v>
      </c>
      <c r="F6" s="226">
        <v>1.8</v>
      </c>
      <c r="G6" s="760" t="s">
        <v>109</v>
      </c>
      <c r="H6" s="761"/>
      <c r="I6" s="762"/>
      <c r="J6" s="685">
        <v>24209603</v>
      </c>
      <c r="K6" s="687"/>
      <c r="L6" s="227">
        <f t="shared" ref="L6:L29" si="1">IF(J6=0,"－",ROUND(J6/$J$29*100,1))</f>
        <v>12.2</v>
      </c>
      <c r="M6" s="793">
        <v>-2.4</v>
      </c>
      <c r="N6" s="794"/>
      <c r="O6" s="156">
        <v>22011926</v>
      </c>
      <c r="P6" s="685">
        <v>20927699</v>
      </c>
      <c r="Q6" s="687"/>
      <c r="R6" s="228">
        <f t="shared" ref="R6:R16" si="2">IF(P6=0,"－",ROUND(P6/$P$25*100,1))</f>
        <v>20.100000000000001</v>
      </c>
    </row>
    <row r="7" spans="1:20" ht="23.25" customHeight="1" x14ac:dyDescent="0.15">
      <c r="B7" s="696" t="s">
        <v>110</v>
      </c>
      <c r="C7" s="697"/>
      <c r="D7" s="156">
        <v>495549</v>
      </c>
      <c r="E7" s="230">
        <f t="shared" si="0"/>
        <v>0.2</v>
      </c>
      <c r="F7" s="226">
        <v>0.8</v>
      </c>
      <c r="G7" s="162" t="s">
        <v>111</v>
      </c>
      <c r="H7" s="753" t="s">
        <v>112</v>
      </c>
      <c r="I7" s="753"/>
      <c r="J7" s="649">
        <v>16838763</v>
      </c>
      <c r="K7" s="651"/>
      <c r="L7" s="227">
        <f t="shared" si="1"/>
        <v>8.5</v>
      </c>
      <c r="M7" s="793">
        <v>2.2000000000000002</v>
      </c>
      <c r="N7" s="794"/>
      <c r="O7" s="156">
        <v>15284291</v>
      </c>
      <c r="P7" s="649">
        <v>15193853</v>
      </c>
      <c r="Q7" s="651"/>
      <c r="R7" s="231">
        <f t="shared" si="2"/>
        <v>14.6</v>
      </c>
    </row>
    <row r="8" spans="1:20" ht="23.25" customHeight="1" x14ac:dyDescent="0.15">
      <c r="B8" s="696" t="s">
        <v>113</v>
      </c>
      <c r="C8" s="697"/>
      <c r="D8" s="156">
        <v>123796</v>
      </c>
      <c r="E8" s="230">
        <f t="shared" si="0"/>
        <v>0.1</v>
      </c>
      <c r="F8" s="226">
        <v>17.7</v>
      </c>
      <c r="G8" s="164"/>
      <c r="H8" s="753" t="s">
        <v>114</v>
      </c>
      <c r="I8" s="753"/>
      <c r="J8" s="649">
        <v>747479</v>
      </c>
      <c r="K8" s="651"/>
      <c r="L8" s="227">
        <f t="shared" si="1"/>
        <v>0.4</v>
      </c>
      <c r="M8" s="793">
        <v>-58.6</v>
      </c>
      <c r="N8" s="794"/>
      <c r="O8" s="156">
        <v>747479</v>
      </c>
      <c r="P8" s="649">
        <v>207078</v>
      </c>
      <c r="Q8" s="651"/>
      <c r="R8" s="231">
        <f t="shared" si="2"/>
        <v>0.2</v>
      </c>
    </row>
    <row r="9" spans="1:20" ht="23.25" customHeight="1" x14ac:dyDescent="0.15">
      <c r="B9" s="696" t="s">
        <v>115</v>
      </c>
      <c r="C9" s="697"/>
      <c r="D9" s="156">
        <v>659115</v>
      </c>
      <c r="E9" s="230">
        <f t="shared" si="0"/>
        <v>0.3</v>
      </c>
      <c r="F9" s="232">
        <v>17.600000000000001</v>
      </c>
      <c r="G9" s="735" t="s">
        <v>116</v>
      </c>
      <c r="H9" s="736"/>
      <c r="I9" s="719"/>
      <c r="J9" s="649">
        <v>57791777</v>
      </c>
      <c r="K9" s="651"/>
      <c r="L9" s="227">
        <f t="shared" si="1"/>
        <v>29</v>
      </c>
      <c r="M9" s="793">
        <v>4</v>
      </c>
      <c r="N9" s="794"/>
      <c r="O9" s="156">
        <v>26214338</v>
      </c>
      <c r="P9" s="649">
        <v>21145354</v>
      </c>
      <c r="Q9" s="651"/>
      <c r="R9" s="231">
        <f t="shared" si="2"/>
        <v>20.3</v>
      </c>
    </row>
    <row r="10" spans="1:20" ht="23.25" customHeight="1" x14ac:dyDescent="0.15">
      <c r="B10" s="696" t="s">
        <v>117</v>
      </c>
      <c r="C10" s="697"/>
      <c r="D10" s="156">
        <v>709187</v>
      </c>
      <c r="E10" s="230">
        <f t="shared" si="0"/>
        <v>0.3</v>
      </c>
      <c r="F10" s="232">
        <v>64.400000000000006</v>
      </c>
      <c r="G10" s="735" t="s">
        <v>118</v>
      </c>
      <c r="H10" s="736"/>
      <c r="I10" s="719"/>
      <c r="J10" s="649">
        <v>3649888</v>
      </c>
      <c r="K10" s="651"/>
      <c r="L10" s="227">
        <f t="shared" si="1"/>
        <v>1.8</v>
      </c>
      <c r="M10" s="793">
        <v>-1.1000000000000001</v>
      </c>
      <c r="N10" s="794"/>
      <c r="O10" s="156">
        <v>3649888</v>
      </c>
      <c r="P10" s="649">
        <v>3649888</v>
      </c>
      <c r="Q10" s="651"/>
      <c r="R10" s="231">
        <f t="shared" si="2"/>
        <v>3.5</v>
      </c>
    </row>
    <row r="11" spans="1:20" ht="23.25" customHeight="1" x14ac:dyDescent="0.15">
      <c r="B11" s="696" t="s">
        <v>119</v>
      </c>
      <c r="C11" s="697"/>
      <c r="D11" s="156">
        <v>8440844</v>
      </c>
      <c r="E11" s="230">
        <f t="shared" si="0"/>
        <v>4.0999999999999996</v>
      </c>
      <c r="F11" s="232">
        <v>-1.5</v>
      </c>
      <c r="G11" s="750" t="s">
        <v>120</v>
      </c>
      <c r="H11" s="752" t="s">
        <v>121</v>
      </c>
      <c r="I11" s="719"/>
      <c r="J11" s="649">
        <v>3649888</v>
      </c>
      <c r="K11" s="651"/>
      <c r="L11" s="227">
        <f t="shared" si="1"/>
        <v>1.8</v>
      </c>
      <c r="M11" s="793">
        <v>-1.1000000000000001</v>
      </c>
      <c r="N11" s="794"/>
      <c r="O11" s="156">
        <v>3649888</v>
      </c>
      <c r="P11" s="649">
        <v>3649888</v>
      </c>
      <c r="Q11" s="651"/>
      <c r="R11" s="231">
        <f t="shared" si="2"/>
        <v>3.5</v>
      </c>
    </row>
    <row r="12" spans="1:20" ht="23.25" customHeight="1" x14ac:dyDescent="0.15">
      <c r="B12" s="696" t="s">
        <v>123</v>
      </c>
      <c r="C12" s="697"/>
      <c r="D12" s="156">
        <v>11776</v>
      </c>
      <c r="E12" s="233">
        <f t="shared" si="0"/>
        <v>0</v>
      </c>
      <c r="F12" s="232">
        <v>9.9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3647</v>
      </c>
      <c r="E13" s="234">
        <f t="shared" si="0"/>
        <v>0</v>
      </c>
      <c r="F13" s="232">
        <v>16447.3</v>
      </c>
      <c r="G13" s="735" t="s">
        <v>127</v>
      </c>
      <c r="H13" s="736"/>
      <c r="I13" s="719"/>
      <c r="J13" s="649">
        <f>J6+J9+J10</f>
        <v>85651268</v>
      </c>
      <c r="K13" s="651"/>
      <c r="L13" s="227">
        <f t="shared" si="1"/>
        <v>43</v>
      </c>
      <c r="M13" s="793">
        <v>1.9</v>
      </c>
      <c r="N13" s="794"/>
      <c r="O13" s="168">
        <f>O6+O9+O10</f>
        <v>51876152</v>
      </c>
      <c r="P13" s="649">
        <f>P6+P9+P10</f>
        <v>45722941</v>
      </c>
      <c r="Q13" s="651"/>
      <c r="R13" s="231">
        <f>IF(P13=0,"－",ROUND(P13/$P$25*100,1))</f>
        <v>43.9</v>
      </c>
    </row>
    <row r="14" spans="1:20" ht="23.25" customHeight="1" x14ac:dyDescent="0.15">
      <c r="B14" s="696" t="s">
        <v>128</v>
      </c>
      <c r="C14" s="697"/>
      <c r="D14" s="156">
        <v>136457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30890271</v>
      </c>
      <c r="K14" s="651"/>
      <c r="L14" s="227">
        <f t="shared" si="1"/>
        <v>15.5</v>
      </c>
      <c r="M14" s="680">
        <v>-6.5</v>
      </c>
      <c r="N14" s="786"/>
      <c r="O14" s="156">
        <v>25381161</v>
      </c>
      <c r="P14" s="649">
        <v>21111581</v>
      </c>
      <c r="Q14" s="651"/>
      <c r="R14" s="235">
        <f>IF(P14=0,"－",ROUND(P14/$P$25*100,1))</f>
        <v>20.3</v>
      </c>
    </row>
    <row r="15" spans="1:20" ht="23.25" customHeight="1" x14ac:dyDescent="0.15">
      <c r="B15" s="792" t="s">
        <v>130</v>
      </c>
      <c r="C15" s="737"/>
      <c r="D15" s="156">
        <v>267910</v>
      </c>
      <c r="E15" s="233">
        <f t="shared" si="0"/>
        <v>0.1</v>
      </c>
      <c r="F15" s="232">
        <v>-11.6</v>
      </c>
      <c r="G15" s="735" t="s">
        <v>131</v>
      </c>
      <c r="H15" s="736"/>
      <c r="I15" s="719"/>
      <c r="J15" s="649">
        <v>1070437</v>
      </c>
      <c r="K15" s="651"/>
      <c r="L15" s="227">
        <f t="shared" si="1"/>
        <v>0.5</v>
      </c>
      <c r="M15" s="680">
        <v>13.2</v>
      </c>
      <c r="N15" s="786"/>
      <c r="O15" s="156">
        <v>1070437</v>
      </c>
      <c r="P15" s="649">
        <v>1070437</v>
      </c>
      <c r="Q15" s="651"/>
      <c r="R15" s="231">
        <f t="shared" si="2"/>
        <v>1</v>
      </c>
    </row>
    <row r="16" spans="1:20" ht="23.25" customHeight="1" x14ac:dyDescent="0.15">
      <c r="B16" s="696" t="s">
        <v>132</v>
      </c>
      <c r="C16" s="737"/>
      <c r="D16" s="156">
        <v>61080813</v>
      </c>
      <c r="E16" s="230">
        <f t="shared" si="0"/>
        <v>29.4</v>
      </c>
      <c r="F16" s="232">
        <v>4.5999999999999996</v>
      </c>
      <c r="G16" s="735" t="s">
        <v>133</v>
      </c>
      <c r="H16" s="736"/>
      <c r="I16" s="719"/>
      <c r="J16" s="649">
        <v>11973531</v>
      </c>
      <c r="K16" s="651"/>
      <c r="L16" s="227">
        <f t="shared" si="1"/>
        <v>6</v>
      </c>
      <c r="M16" s="680">
        <v>11.5</v>
      </c>
      <c r="N16" s="786"/>
      <c r="O16" s="156">
        <v>8581967</v>
      </c>
      <c r="P16" s="649">
        <v>5483894</v>
      </c>
      <c r="Q16" s="651"/>
      <c r="R16" s="231">
        <f t="shared" si="2"/>
        <v>5.3</v>
      </c>
    </row>
    <row r="17" spans="1:21" ht="23.25" customHeight="1" x14ac:dyDescent="0.15">
      <c r="B17" s="738" t="s">
        <v>120</v>
      </c>
      <c r="C17" s="171" t="s">
        <v>134</v>
      </c>
      <c r="D17" s="156">
        <v>58444655</v>
      </c>
      <c r="E17" s="230">
        <f t="shared" si="0"/>
        <v>28.1</v>
      </c>
      <c r="F17" s="232">
        <v>5</v>
      </c>
      <c r="G17" s="735" t="s">
        <v>42</v>
      </c>
      <c r="H17" s="736"/>
      <c r="I17" s="719"/>
      <c r="J17" s="649">
        <v>24360754</v>
      </c>
      <c r="K17" s="651"/>
      <c r="L17" s="227">
        <f t="shared" si="1"/>
        <v>12.2</v>
      </c>
      <c r="M17" s="680">
        <v>83.5</v>
      </c>
      <c r="N17" s="786"/>
      <c r="O17" s="156">
        <v>5519366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2636158</v>
      </c>
      <c r="E18" s="230">
        <f t="shared" si="0"/>
        <v>1.3</v>
      </c>
      <c r="F18" s="232">
        <v>-2.5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26146</v>
      </c>
      <c r="E19" s="230">
        <f t="shared" si="0"/>
        <v>0</v>
      </c>
      <c r="F19" s="232">
        <v>-1.2</v>
      </c>
      <c r="G19" s="735" t="s">
        <v>138</v>
      </c>
      <c r="H19" s="736"/>
      <c r="I19" s="719"/>
      <c r="J19" s="649">
        <v>2000200</v>
      </c>
      <c r="K19" s="651"/>
      <c r="L19" s="227">
        <f t="shared" si="1"/>
        <v>1</v>
      </c>
      <c r="M19" s="680">
        <v>-48.7</v>
      </c>
      <c r="N19" s="786"/>
      <c r="O19" s="156">
        <v>0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105211319</v>
      </c>
      <c r="E20" s="230">
        <f t="shared" si="0"/>
        <v>50.7</v>
      </c>
      <c r="F20" s="232">
        <v>3.5</v>
      </c>
      <c r="G20" s="735" t="s">
        <v>141</v>
      </c>
      <c r="H20" s="736"/>
      <c r="I20" s="719"/>
      <c r="J20" s="649">
        <v>15801560</v>
      </c>
      <c r="K20" s="651"/>
      <c r="L20" s="227">
        <f t="shared" si="1"/>
        <v>7.9</v>
      </c>
      <c r="M20" s="680">
        <v>5.8</v>
      </c>
      <c r="N20" s="786"/>
      <c r="O20" s="156">
        <v>13367956</v>
      </c>
      <c r="P20" s="649">
        <v>9725325</v>
      </c>
      <c r="Q20" s="651"/>
      <c r="R20" s="231">
        <f>IF(P20=0,"－",ROUND(P20/$P$25*100,1))</f>
        <v>9.3000000000000007</v>
      </c>
    </row>
    <row r="21" spans="1:21" ht="23.25" customHeight="1" x14ac:dyDescent="0.15">
      <c r="B21" s="696" t="s">
        <v>142</v>
      </c>
      <c r="C21" s="697"/>
      <c r="D21" s="156">
        <v>1339225</v>
      </c>
      <c r="E21" s="233">
        <f t="shared" si="0"/>
        <v>0.6</v>
      </c>
      <c r="F21" s="232">
        <v>-5.7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2326455</v>
      </c>
      <c r="E22" s="230">
        <f t="shared" si="0"/>
        <v>1.1000000000000001</v>
      </c>
      <c r="F22" s="226">
        <v>-3</v>
      </c>
      <c r="G22" s="733" t="s">
        <v>145</v>
      </c>
      <c r="H22" s="734"/>
      <c r="I22" s="726"/>
      <c r="J22" s="650">
        <f>J24+J27+J28</f>
        <v>27448879</v>
      </c>
      <c r="K22" s="651"/>
      <c r="L22" s="227">
        <f t="shared" si="1"/>
        <v>13.8</v>
      </c>
      <c r="M22" s="680">
        <v>83.1</v>
      </c>
      <c r="N22" s="786"/>
      <c r="O22" s="172">
        <f>O24+O27+O28</f>
        <v>8844646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543041</v>
      </c>
      <c r="E23" s="230">
        <f t="shared" si="0"/>
        <v>0.3</v>
      </c>
      <c r="F23" s="226">
        <v>0.9</v>
      </c>
      <c r="G23" s="176"/>
      <c r="H23" s="725" t="s">
        <v>148</v>
      </c>
      <c r="I23" s="726"/>
      <c r="J23" s="649">
        <v>370817</v>
      </c>
      <c r="K23" s="651"/>
      <c r="L23" s="227">
        <f t="shared" si="1"/>
        <v>0.2</v>
      </c>
      <c r="M23" s="680">
        <v>-2.5</v>
      </c>
      <c r="N23" s="786"/>
      <c r="O23" s="156">
        <v>370817</v>
      </c>
      <c r="P23" s="787">
        <v>83114178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35353128</v>
      </c>
      <c r="E24" s="230">
        <f t="shared" si="0"/>
        <v>17</v>
      </c>
      <c r="F24" s="232">
        <v>-8.6</v>
      </c>
      <c r="G24" s="727" t="s">
        <v>150</v>
      </c>
      <c r="H24" s="725" t="s">
        <v>151</v>
      </c>
      <c r="I24" s="726"/>
      <c r="J24" s="649">
        <v>27448879</v>
      </c>
      <c r="K24" s="651"/>
      <c r="L24" s="227">
        <f t="shared" si="1"/>
        <v>13.8</v>
      </c>
      <c r="M24" s="680">
        <v>83.1</v>
      </c>
      <c r="N24" s="786"/>
      <c r="O24" s="156">
        <v>8844646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19669459</v>
      </c>
      <c r="E25" s="230">
        <f t="shared" si="0"/>
        <v>9.5</v>
      </c>
      <c r="F25" s="232">
        <v>25.8</v>
      </c>
      <c r="G25" s="727"/>
      <c r="H25" s="723" t="s">
        <v>120</v>
      </c>
      <c r="I25" s="144" t="s">
        <v>154</v>
      </c>
      <c r="J25" s="649">
        <v>10857178</v>
      </c>
      <c r="K25" s="651"/>
      <c r="L25" s="227">
        <f t="shared" si="1"/>
        <v>5.5</v>
      </c>
      <c r="M25" s="680">
        <v>134.5</v>
      </c>
      <c r="N25" s="786"/>
      <c r="O25" s="156">
        <v>1497282</v>
      </c>
      <c r="P25" s="787">
        <v>104117945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636677</v>
      </c>
      <c r="E26" s="230">
        <f t="shared" si="0"/>
        <v>0.3</v>
      </c>
      <c r="F26" s="232">
        <v>-90.2</v>
      </c>
      <c r="G26" s="727"/>
      <c r="H26" s="724"/>
      <c r="I26" s="144" t="s">
        <v>156</v>
      </c>
      <c r="J26" s="649">
        <v>16591701</v>
      </c>
      <c r="K26" s="651"/>
      <c r="L26" s="227">
        <f t="shared" si="1"/>
        <v>8.3000000000000007</v>
      </c>
      <c r="M26" s="680">
        <v>60.1</v>
      </c>
      <c r="N26" s="786"/>
      <c r="O26" s="156">
        <v>7347364</v>
      </c>
      <c r="R26" s="180"/>
    </row>
    <row r="27" spans="1:21" ht="23.25" customHeight="1" x14ac:dyDescent="0.15">
      <c r="B27" s="696" t="s">
        <v>157</v>
      </c>
      <c r="C27" s="697"/>
      <c r="D27" s="156">
        <v>922419</v>
      </c>
      <c r="E27" s="230">
        <f t="shared" si="0"/>
        <v>0.4</v>
      </c>
      <c r="F27" s="232">
        <v>3310.3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28607399</v>
      </c>
      <c r="E28" s="234">
        <f t="shared" si="0"/>
        <v>13.8</v>
      </c>
      <c r="F28" s="232">
        <v>316.3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4560704</v>
      </c>
      <c r="E29" s="230">
        <f t="shared" si="0"/>
        <v>2.2000000000000002</v>
      </c>
      <c r="F29" s="232">
        <v>0.9</v>
      </c>
      <c r="G29" s="698" t="s">
        <v>162</v>
      </c>
      <c r="H29" s="659"/>
      <c r="I29" s="618"/>
      <c r="J29" s="649">
        <f>SUM(J13:K22)</f>
        <v>199196900</v>
      </c>
      <c r="K29" s="651"/>
      <c r="L29" s="242">
        <f t="shared" si="1"/>
        <v>100</v>
      </c>
      <c r="M29" s="784">
        <v>13.3</v>
      </c>
      <c r="N29" s="785"/>
      <c r="O29" s="182">
        <f>SUM(O13:O22)</f>
        <v>114641685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4052497</v>
      </c>
      <c r="E30" s="230">
        <f t="shared" si="0"/>
        <v>2</v>
      </c>
      <c r="F30" s="226">
        <v>8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4449000</v>
      </c>
      <c r="E31" s="230">
        <f t="shared" si="0"/>
        <v>2.1</v>
      </c>
      <c r="F31" s="226">
        <v>56.9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102460004</v>
      </c>
      <c r="E32" s="234">
        <f t="shared" si="0"/>
        <v>49.3</v>
      </c>
      <c r="F32" s="226">
        <v>23.2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207671323</v>
      </c>
      <c r="E33" s="243">
        <f t="shared" si="0"/>
        <v>100</v>
      </c>
      <c r="F33" s="244">
        <v>12.4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30630299</v>
      </c>
      <c r="O37" s="651"/>
      <c r="P37" s="206">
        <f t="shared" ref="P37:P43" si="3">IF(N37=0,"－",ROUND(N37/$N$43*100,1))</f>
        <v>92.1</v>
      </c>
      <c r="Q37" s="680">
        <v>1.6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748967</v>
      </c>
      <c r="E38" s="219">
        <f t="shared" ref="E38:E51" si="4">IF(D38=0,"－",ROUND(D38/$D$51*100,1))</f>
        <v>0.4</v>
      </c>
      <c r="F38" s="210">
        <v>0.4</v>
      </c>
      <c r="G38" s="685">
        <v>748962</v>
      </c>
      <c r="H38" s="686"/>
      <c r="I38" s="687"/>
      <c r="J38" s="245">
        <f t="shared" ref="J38:J51" si="5">IF(G38=0,"－",ROUND(G38/$G$51*100,1))</f>
        <v>0.7</v>
      </c>
      <c r="K38" s="669" t="s">
        <v>173</v>
      </c>
      <c r="L38" s="670"/>
      <c r="M38" s="655"/>
      <c r="N38" s="649">
        <v>152533</v>
      </c>
      <c r="O38" s="651"/>
      <c r="P38" s="206">
        <f t="shared" si="3"/>
        <v>0.5</v>
      </c>
      <c r="Q38" s="680">
        <v>1.1000000000000001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35416392</v>
      </c>
      <c r="E39" s="219">
        <f t="shared" si="4"/>
        <v>17.8</v>
      </c>
      <c r="F39" s="210">
        <v>111.3</v>
      </c>
      <c r="G39" s="649">
        <v>15185773</v>
      </c>
      <c r="H39" s="650"/>
      <c r="I39" s="651"/>
      <c r="J39" s="246">
        <f t="shared" si="5"/>
        <v>13.2</v>
      </c>
      <c r="K39" s="669" t="s">
        <v>175</v>
      </c>
      <c r="L39" s="670"/>
      <c r="M39" s="655"/>
      <c r="N39" s="649">
        <v>2473247</v>
      </c>
      <c r="O39" s="651"/>
      <c r="P39" s="206">
        <f t="shared" si="3"/>
        <v>7.4</v>
      </c>
      <c r="Q39" s="680">
        <v>5.2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92763150</v>
      </c>
      <c r="E40" s="219">
        <f t="shared" si="4"/>
        <v>46.6</v>
      </c>
      <c r="F40" s="210">
        <v>3</v>
      </c>
      <c r="G40" s="649">
        <v>55274158</v>
      </c>
      <c r="H40" s="650"/>
      <c r="I40" s="651"/>
      <c r="J40" s="246">
        <f t="shared" si="5"/>
        <v>48.2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14262481</v>
      </c>
      <c r="E41" s="219">
        <f t="shared" si="4"/>
        <v>7.2</v>
      </c>
      <c r="F41" s="210">
        <v>-10.3</v>
      </c>
      <c r="G41" s="649">
        <v>9970725</v>
      </c>
      <c r="H41" s="650"/>
      <c r="I41" s="651"/>
      <c r="J41" s="246">
        <f t="shared" si="5"/>
        <v>8.6999999999999993</v>
      </c>
      <c r="K41" s="669" t="s">
        <v>180</v>
      </c>
      <c r="L41" s="670"/>
      <c r="M41" s="655"/>
      <c r="N41" s="649">
        <v>0</v>
      </c>
      <c r="O41" s="651"/>
      <c r="P41" s="206" t="str">
        <f t="shared" si="3"/>
        <v>－</v>
      </c>
      <c r="Q41" s="680" t="s">
        <v>124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108228</v>
      </c>
      <c r="E42" s="219">
        <f t="shared" si="4"/>
        <v>0.1</v>
      </c>
      <c r="F42" s="210">
        <v>4.5999999999999996</v>
      </c>
      <c r="G42" s="649">
        <v>93629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178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33256079</v>
      </c>
      <c r="O43" s="651"/>
      <c r="P43" s="234">
        <f t="shared" si="3"/>
        <v>100</v>
      </c>
      <c r="Q43" s="680">
        <v>1.8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2797361</v>
      </c>
      <c r="E44" s="219">
        <f t="shared" si="4"/>
        <v>1.4</v>
      </c>
      <c r="F44" s="210">
        <v>-19.100000000000001</v>
      </c>
      <c r="G44" s="649">
        <v>718002</v>
      </c>
      <c r="H44" s="650"/>
      <c r="I44" s="651"/>
      <c r="J44" s="246">
        <f t="shared" si="5"/>
        <v>0.6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21057370</v>
      </c>
      <c r="E45" s="219">
        <f t="shared" si="4"/>
        <v>10.6</v>
      </c>
      <c r="F45" s="210">
        <v>43</v>
      </c>
      <c r="G45" s="649">
        <v>10444559</v>
      </c>
      <c r="H45" s="650"/>
      <c r="I45" s="651"/>
      <c r="J45" s="246">
        <f t="shared" si="5"/>
        <v>9.1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789399</v>
      </c>
      <c r="E46" s="219">
        <f t="shared" si="4"/>
        <v>0.4</v>
      </c>
      <c r="F46" s="210">
        <v>1</v>
      </c>
      <c r="G46" s="649">
        <v>654410</v>
      </c>
      <c r="H46" s="650"/>
      <c r="I46" s="651"/>
      <c r="J46" s="246">
        <f t="shared" si="5"/>
        <v>0.6</v>
      </c>
      <c r="K46" s="675">
        <v>99.1</v>
      </c>
      <c r="L46" s="676"/>
      <c r="M46" s="677"/>
      <c r="N46" s="678">
        <v>52.3</v>
      </c>
      <c r="O46" s="677"/>
      <c r="P46" s="678">
        <v>98.3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27599947</v>
      </c>
      <c r="E47" s="219">
        <f t="shared" si="4"/>
        <v>13.9</v>
      </c>
      <c r="F47" s="210">
        <v>-7</v>
      </c>
      <c r="G47" s="649">
        <v>17897862</v>
      </c>
      <c r="H47" s="650"/>
      <c r="I47" s="651"/>
      <c r="J47" s="246">
        <f t="shared" si="5"/>
        <v>15.6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178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3653605</v>
      </c>
      <c r="E49" s="219">
        <f t="shared" si="4"/>
        <v>1.8</v>
      </c>
      <c r="F49" s="210">
        <v>-1</v>
      </c>
      <c r="G49" s="649">
        <v>3653605</v>
      </c>
      <c r="H49" s="650"/>
      <c r="I49" s="651"/>
      <c r="J49" s="246">
        <f t="shared" si="5"/>
        <v>3.2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178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36057075</v>
      </c>
      <c r="O50" s="623"/>
      <c r="P50" s="217">
        <v>-0.3</v>
      </c>
      <c r="Q50" s="619">
        <v>5142164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199196900</v>
      </c>
      <c r="E51" s="780">
        <f t="shared" si="4"/>
        <v>100</v>
      </c>
      <c r="F51" s="639">
        <v>13.3</v>
      </c>
      <c r="G51" s="641">
        <f>SUM(G38:I50)</f>
        <v>114641685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35376159</v>
      </c>
      <c r="O51" s="628"/>
      <c r="P51" s="219">
        <v>-0.4</v>
      </c>
      <c r="Q51" s="627">
        <v>407540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6020879</v>
      </c>
      <c r="O52" s="623"/>
      <c r="P52" s="217">
        <v>-1.1000000000000001</v>
      </c>
      <c r="Q52" s="619">
        <v>1278108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5817295</v>
      </c>
      <c r="O53" s="615"/>
      <c r="P53" s="222">
        <v>-0.6</v>
      </c>
      <c r="Q53" s="614">
        <v>235215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34290914</v>
      </c>
      <c r="O54" s="623"/>
      <c r="P54" s="217">
        <v>0.5</v>
      </c>
      <c r="Q54" s="619">
        <v>5027513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32903729</v>
      </c>
      <c r="O55" s="615"/>
      <c r="P55" s="219">
        <v>1.9</v>
      </c>
      <c r="Q55" s="614">
        <v>292520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209</v>
      </c>
      <c r="O56" s="623"/>
      <c r="P56" s="217" t="s">
        <v>209</v>
      </c>
      <c r="Q56" s="619" t="s">
        <v>209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209</v>
      </c>
      <c r="O57" s="615"/>
      <c r="P57" s="219" t="s">
        <v>209</v>
      </c>
      <c r="Q57" s="614" t="s">
        <v>209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1405290</v>
      </c>
      <c r="O58" s="623"/>
      <c r="P58" s="217">
        <v>-13.3</v>
      </c>
      <c r="Q58" s="619">
        <v>558023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1405290</v>
      </c>
      <c r="O59" s="615"/>
      <c r="P59" s="219">
        <v>-13.3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>
        <v>124651</v>
      </c>
      <c r="O60" s="620"/>
      <c r="P60" s="248">
        <v>13.2</v>
      </c>
      <c r="Q60" s="621">
        <v>23865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>
        <v>124651</v>
      </c>
      <c r="O61" s="609"/>
      <c r="P61" s="249">
        <v>13.2</v>
      </c>
      <c r="Q61" s="610">
        <v>0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13" priority="2" stopIfTrue="1">
      <formula>"IF(AND(D6=0,F6=0,【参考】24右!F6=0））"</formula>
    </cfRule>
  </conditionalFormatting>
  <conditionalFormatting sqref="M6:N29">
    <cfRule type="expression" dxfId="12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CA99-D080-48E7-8978-B5B5E3698F5C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261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217475</v>
      </c>
      <c r="F5" s="388"/>
      <c r="G5" s="388"/>
      <c r="H5" s="388"/>
      <c r="I5" s="14" t="s">
        <v>7</v>
      </c>
      <c r="J5" s="599">
        <v>10.16</v>
      </c>
      <c r="K5" s="600"/>
      <c r="L5" s="600"/>
      <c r="M5" s="600"/>
      <c r="N5" s="15" t="s">
        <v>8</v>
      </c>
      <c r="O5" s="601">
        <v>21405</v>
      </c>
      <c r="P5" s="596"/>
      <c r="Q5" s="596"/>
      <c r="R5" s="596"/>
      <c r="S5" s="596"/>
      <c r="T5" s="596"/>
      <c r="U5" s="14" t="s">
        <v>7</v>
      </c>
      <c r="V5" s="601">
        <v>217475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219813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212264</v>
      </c>
      <c r="F6" s="368"/>
      <c r="G6" s="368"/>
      <c r="H6" s="368"/>
      <c r="I6" s="19" t="s">
        <v>7</v>
      </c>
      <c r="J6" s="590">
        <v>10.16</v>
      </c>
      <c r="K6" s="591"/>
      <c r="L6" s="591"/>
      <c r="M6" s="591"/>
      <c r="N6" s="20" t="s">
        <v>8</v>
      </c>
      <c r="O6" s="592">
        <v>20892</v>
      </c>
      <c r="P6" s="593"/>
      <c r="Q6" s="593"/>
      <c r="R6" s="593"/>
      <c r="S6" s="593"/>
      <c r="T6" s="593"/>
      <c r="U6" s="19" t="s">
        <v>7</v>
      </c>
      <c r="V6" s="592">
        <v>212264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217233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121634099</v>
      </c>
      <c r="H10" s="396"/>
      <c r="I10" s="396"/>
      <c r="J10" s="396"/>
      <c r="K10" s="396"/>
      <c r="L10" s="46"/>
      <c r="M10" s="47"/>
      <c r="N10" s="395">
        <v>114036881</v>
      </c>
      <c r="O10" s="396"/>
      <c r="P10" s="396"/>
      <c r="Q10" s="396"/>
      <c r="R10" s="48"/>
      <c r="S10" s="772">
        <f>IF(N10=0,IF(G10&gt;0,"皆増","－"),IF(G10=0,"皆減",ROUND((G10-N10)/N10*100,1)))</f>
        <v>6.7</v>
      </c>
      <c r="T10" s="773"/>
      <c r="U10" s="581" t="s">
        <v>23</v>
      </c>
      <c r="V10" s="429"/>
      <c r="W10" s="429"/>
      <c r="X10" s="429"/>
      <c r="Y10" s="400"/>
      <c r="Z10" s="395">
        <v>67085233</v>
      </c>
      <c r="AA10" s="396"/>
      <c r="AB10" s="396"/>
      <c r="AC10" s="396"/>
      <c r="AD10" s="49"/>
      <c r="AE10" s="50"/>
      <c r="AF10" s="395">
        <v>62653628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117399254</v>
      </c>
      <c r="H12" s="351"/>
      <c r="I12" s="351"/>
      <c r="J12" s="351"/>
      <c r="K12" s="351"/>
      <c r="L12" s="46"/>
      <c r="M12" s="47"/>
      <c r="N12" s="350">
        <v>108865699</v>
      </c>
      <c r="O12" s="351"/>
      <c r="P12" s="351"/>
      <c r="Q12" s="351"/>
      <c r="R12" s="48"/>
      <c r="S12" s="772">
        <f>IF(N12=0,IF(G12&gt;0,"皆増","－"),IF(G12=0,"皆減",ROUND((G12-N12)/N12*100,1)))</f>
        <v>7.8</v>
      </c>
      <c r="T12" s="773"/>
      <c r="U12" s="574" t="s">
        <v>26</v>
      </c>
      <c r="V12" s="380"/>
      <c r="W12" s="380"/>
      <c r="X12" s="380"/>
      <c r="Y12" s="381"/>
      <c r="Z12" s="395">
        <v>22849544</v>
      </c>
      <c r="AA12" s="396"/>
      <c r="AB12" s="396"/>
      <c r="AC12" s="396"/>
      <c r="AD12" s="62"/>
      <c r="AE12" s="63" t="s">
        <v>19</v>
      </c>
      <c r="AF12" s="395">
        <v>21154245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4234845</v>
      </c>
      <c r="H14" s="351"/>
      <c r="I14" s="351"/>
      <c r="J14" s="351"/>
      <c r="K14" s="351"/>
      <c r="L14" s="46"/>
      <c r="M14" s="47"/>
      <c r="N14" s="350">
        <v>5171182</v>
      </c>
      <c r="O14" s="351"/>
      <c r="P14" s="351"/>
      <c r="Q14" s="351"/>
      <c r="R14" s="68"/>
      <c r="S14" s="772">
        <f>IF(N14=0,IF(G14&gt;0,"皆増","－"),IF(G14=0,"皆減",ROUND((G14-N14)/N14*100,1)))</f>
        <v>-18.100000000000001</v>
      </c>
      <c r="T14" s="773"/>
      <c r="U14" s="574" t="s">
        <v>29</v>
      </c>
      <c r="V14" s="380"/>
      <c r="W14" s="380"/>
      <c r="X14" s="380"/>
      <c r="Y14" s="381"/>
      <c r="Z14" s="395">
        <v>70157883</v>
      </c>
      <c r="AA14" s="396"/>
      <c r="AB14" s="396"/>
      <c r="AC14" s="396"/>
      <c r="AD14" s="69"/>
      <c r="AE14" s="63" t="s">
        <v>19</v>
      </c>
      <c r="AF14" s="395">
        <v>65556701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279546</v>
      </c>
      <c r="H16" s="396"/>
      <c r="I16" s="396"/>
      <c r="J16" s="396"/>
      <c r="K16" s="396"/>
      <c r="L16" s="46"/>
      <c r="M16" s="47"/>
      <c r="N16" s="395">
        <v>52413</v>
      </c>
      <c r="O16" s="396"/>
      <c r="P16" s="396"/>
      <c r="Q16" s="396"/>
      <c r="R16" s="48"/>
      <c r="S16" s="772">
        <f>IF(N16=0,IF(G16&gt;0,"皆増","－"),IF(G16=0,"皆減",ROUND((G16-N16)/N16*100,1)))</f>
        <v>433.4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3955299</v>
      </c>
      <c r="H18" s="351"/>
      <c r="I18" s="351"/>
      <c r="J18" s="351"/>
      <c r="K18" s="351"/>
      <c r="L18" s="46"/>
      <c r="M18" s="47"/>
      <c r="N18" s="350">
        <v>5118769</v>
      </c>
      <c r="O18" s="351"/>
      <c r="P18" s="351"/>
      <c r="Q18" s="351"/>
      <c r="R18" s="68"/>
      <c r="S18" s="772">
        <f>IF(N18=0,IF(G18&gt;0,"皆増","－"),IF(G18=0,"皆減",ROUND((G18-N18)/N18*100,1)))</f>
        <v>-22.7</v>
      </c>
      <c r="T18" s="773"/>
      <c r="U18" s="574" t="s">
        <v>38</v>
      </c>
      <c r="V18" s="380"/>
      <c r="W18" s="380"/>
      <c r="X18" s="380"/>
      <c r="Y18" s="381"/>
      <c r="Z18" s="559">
        <v>0.34</v>
      </c>
      <c r="AA18" s="560"/>
      <c r="AB18" s="560"/>
      <c r="AC18" s="560"/>
      <c r="AD18" s="74"/>
      <c r="AE18" s="75"/>
      <c r="AF18" s="61"/>
      <c r="AG18" s="560">
        <v>0.35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-1163470</v>
      </c>
      <c r="H20" s="396"/>
      <c r="I20" s="396"/>
      <c r="J20" s="396"/>
      <c r="K20" s="396"/>
      <c r="L20" s="46"/>
      <c r="M20" s="47"/>
      <c r="N20" s="395">
        <v>214497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5.6</v>
      </c>
      <c r="AA20" s="554"/>
      <c r="AB20" s="554"/>
      <c r="AC20" s="554"/>
      <c r="AD20" s="45"/>
      <c r="AE20" s="80" t="s">
        <v>20</v>
      </c>
      <c r="AF20" s="34"/>
      <c r="AG20" s="557">
        <v>7.8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15993</v>
      </c>
      <c r="H22" s="396"/>
      <c r="I22" s="396"/>
      <c r="J22" s="396"/>
      <c r="K22" s="396"/>
      <c r="L22" s="46"/>
      <c r="M22" s="47"/>
      <c r="N22" s="395">
        <v>17924</v>
      </c>
      <c r="O22" s="396"/>
      <c r="P22" s="396"/>
      <c r="Q22" s="396"/>
      <c r="R22" s="48"/>
      <c r="S22" s="772">
        <f>IF(N22=0,IF(G22&gt;0,"皆増","－"),IF(G22=0,"皆減",ROUND((G22-N22)/N22*100,1)))</f>
        <v>-10.8</v>
      </c>
      <c r="T22" s="773"/>
      <c r="U22" s="547" t="s">
        <v>44</v>
      </c>
      <c r="V22" s="548"/>
      <c r="W22" s="548"/>
      <c r="X22" s="548"/>
      <c r="Y22" s="549"/>
      <c r="Z22" s="553">
        <v>79.099999999999994</v>
      </c>
      <c r="AA22" s="554"/>
      <c r="AB22" s="554"/>
      <c r="AC22" s="554"/>
      <c r="AD22" s="45"/>
      <c r="AE22" s="80" t="s">
        <v>20</v>
      </c>
      <c r="AF22" s="34"/>
      <c r="AG22" s="557">
        <v>81.3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15580883</v>
      </c>
      <c r="AA24" s="526"/>
      <c r="AB24" s="526"/>
      <c r="AC24" s="526"/>
      <c r="AD24" s="69"/>
      <c r="AE24" s="63" t="s">
        <v>19</v>
      </c>
      <c r="AF24" s="525">
        <v>17123515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4511525</v>
      </c>
      <c r="H26" s="396"/>
      <c r="I26" s="396"/>
      <c r="J26" s="396"/>
      <c r="K26" s="396"/>
      <c r="L26" s="46"/>
      <c r="M26" s="47"/>
      <c r="N26" s="395">
        <v>0</v>
      </c>
      <c r="O26" s="396"/>
      <c r="P26" s="396"/>
      <c r="Q26" s="396"/>
      <c r="R26" s="48"/>
      <c r="S26" s="772" t="str">
        <f>IF(N26=0,IF(G26&gt;0,"皆増","－"),IF(G26=0,"皆減",ROUND((G26-N26)/N26*100,1)))</f>
        <v>皆増</v>
      </c>
      <c r="T26" s="773"/>
      <c r="U26" s="547" t="s">
        <v>50</v>
      </c>
      <c r="V26" s="548"/>
      <c r="W26" s="548"/>
      <c r="X26" s="548"/>
      <c r="Y26" s="549"/>
      <c r="Z26" s="525">
        <v>24454301</v>
      </c>
      <c r="AA26" s="526"/>
      <c r="AB26" s="526"/>
      <c r="AC26" s="526"/>
      <c r="AD26" s="69"/>
      <c r="AE26" s="63" t="s">
        <v>19</v>
      </c>
      <c r="AF26" s="525">
        <v>26560017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-5659002</v>
      </c>
      <c r="H28" s="351"/>
      <c r="I28" s="351"/>
      <c r="J28" s="351"/>
      <c r="K28" s="351"/>
      <c r="L28" s="46"/>
      <c r="M28" s="47"/>
      <c r="N28" s="350">
        <v>232421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2.2000000000000002</v>
      </c>
      <c r="AB34" s="481"/>
      <c r="AC34" s="481"/>
      <c r="AD34" s="497" t="s">
        <v>63</v>
      </c>
      <c r="AE34" s="498"/>
      <c r="AF34" s="45"/>
      <c r="AG34" s="102"/>
      <c r="AH34" s="481">
        <v>-0.4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212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212</v>
      </c>
      <c r="AB36" s="496"/>
      <c r="AC36" s="496"/>
      <c r="AD36" s="497" t="s">
        <v>63</v>
      </c>
      <c r="AE36" s="498"/>
      <c r="AF36" s="61"/>
      <c r="AG36" s="102"/>
      <c r="AH36" s="481" t="s">
        <v>212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21305219</v>
      </c>
      <c r="Y43" s="396"/>
      <c r="Z43" s="397"/>
      <c r="AA43" s="395">
        <v>4128154</v>
      </c>
      <c r="AB43" s="396"/>
      <c r="AC43" s="397"/>
      <c r="AD43" s="413">
        <v>20489619</v>
      </c>
      <c r="AE43" s="414"/>
      <c r="AF43" s="414"/>
      <c r="AG43" s="415"/>
      <c r="AH43" s="395">
        <v>45922992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1683</v>
      </c>
      <c r="F44" s="376"/>
      <c r="G44" s="377"/>
      <c r="H44" s="375">
        <v>296986</v>
      </c>
      <c r="I44" s="376"/>
      <c r="J44" s="376"/>
      <c r="K44" s="377"/>
      <c r="L44" s="375">
        <v>87</v>
      </c>
      <c r="M44" s="376"/>
      <c r="N44" s="377"/>
      <c r="O44" s="375">
        <v>1667</v>
      </c>
      <c r="P44" s="376"/>
      <c r="Q44" s="375">
        <v>294361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91</v>
      </c>
      <c r="F45" s="388"/>
      <c r="G45" s="389"/>
      <c r="H45" s="387">
        <v>289730</v>
      </c>
      <c r="I45" s="388"/>
      <c r="J45" s="388"/>
      <c r="K45" s="389"/>
      <c r="L45" s="387">
        <v>2</v>
      </c>
      <c r="M45" s="388"/>
      <c r="N45" s="389"/>
      <c r="O45" s="387">
        <v>97</v>
      </c>
      <c r="P45" s="388"/>
      <c r="Q45" s="387">
        <v>291222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15993</v>
      </c>
      <c r="Y45" s="396"/>
      <c r="Z45" s="397"/>
      <c r="AA45" s="350">
        <v>3099</v>
      </c>
      <c r="AB45" s="351"/>
      <c r="AC45" s="352"/>
      <c r="AD45" s="395">
        <v>7233814</v>
      </c>
      <c r="AE45" s="396"/>
      <c r="AF45" s="396"/>
      <c r="AG45" s="397"/>
      <c r="AH45" s="395">
        <v>7252906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40</v>
      </c>
      <c r="F46" s="351"/>
      <c r="G46" s="352"/>
      <c r="H46" s="350">
        <v>321436</v>
      </c>
      <c r="I46" s="351"/>
      <c r="J46" s="351"/>
      <c r="K46" s="352"/>
      <c r="L46" s="350">
        <v>5</v>
      </c>
      <c r="M46" s="351"/>
      <c r="N46" s="352"/>
      <c r="O46" s="350">
        <v>36</v>
      </c>
      <c r="P46" s="351"/>
      <c r="Q46" s="350">
        <v>322449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4511525</v>
      </c>
      <c r="Y47" s="351"/>
      <c r="Z47" s="352"/>
      <c r="AA47" s="350">
        <v>0</v>
      </c>
      <c r="AB47" s="351"/>
      <c r="AC47" s="352"/>
      <c r="AD47" s="350">
        <v>6700</v>
      </c>
      <c r="AE47" s="351"/>
      <c r="AF47" s="351"/>
      <c r="AG47" s="352"/>
      <c r="AH47" s="350">
        <v>4518225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235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235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1723</v>
      </c>
      <c r="F49" s="388"/>
      <c r="G49" s="389"/>
      <c r="H49" s="387">
        <v>297553</v>
      </c>
      <c r="I49" s="388"/>
      <c r="J49" s="388"/>
      <c r="K49" s="389"/>
      <c r="L49" s="387">
        <f>L44+L46+L48</f>
        <v>92</v>
      </c>
      <c r="M49" s="388"/>
      <c r="N49" s="389"/>
      <c r="O49" s="387">
        <v>1703</v>
      </c>
      <c r="P49" s="388"/>
      <c r="Q49" s="387">
        <v>294955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89</v>
      </c>
      <c r="F50" s="351"/>
      <c r="G50" s="352"/>
      <c r="H50" s="350">
        <v>288565</v>
      </c>
      <c r="I50" s="351"/>
      <c r="J50" s="351"/>
      <c r="K50" s="352"/>
      <c r="L50" s="350">
        <v>7</v>
      </c>
      <c r="M50" s="351"/>
      <c r="N50" s="352"/>
      <c r="O50" s="350">
        <v>86</v>
      </c>
      <c r="P50" s="351"/>
      <c r="Q50" s="350">
        <v>284137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16809687</v>
      </c>
      <c r="Y51" s="351"/>
      <c r="Z51" s="352"/>
      <c r="AA51" s="350">
        <f>AA43+AA45-AA47+AA49</f>
        <v>4131253</v>
      </c>
      <c r="AB51" s="351"/>
      <c r="AC51" s="352"/>
      <c r="AD51" s="356">
        <f>AD43+AD45-AD47+AD49</f>
        <v>27716733</v>
      </c>
      <c r="AE51" s="357"/>
      <c r="AF51" s="357"/>
      <c r="AG51" s="358"/>
      <c r="AH51" s="350">
        <f>AH43+AH45-AH47+AH49</f>
        <v>48657673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1812</v>
      </c>
      <c r="F52" s="368"/>
      <c r="G52" s="369"/>
      <c r="H52" s="367">
        <v>297112</v>
      </c>
      <c r="I52" s="368"/>
      <c r="J52" s="368"/>
      <c r="K52" s="369"/>
      <c r="L52" s="367">
        <f>L49+L50</f>
        <v>99</v>
      </c>
      <c r="M52" s="368"/>
      <c r="N52" s="369"/>
      <c r="O52" s="367">
        <v>1789</v>
      </c>
      <c r="P52" s="368"/>
      <c r="Q52" s="367">
        <v>294435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0573-2CAE-441A-8105-4FF6FF9367E6}">
  <dimension ref="A1:U68"/>
  <sheetViews>
    <sheetView view="pageBreakPreview" zoomScaleNormal="90" zoomScaleSheetLayoutView="100" workbookViewId="0"/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262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19768368</v>
      </c>
      <c r="E6" s="219">
        <f t="shared" ref="E6:E33" si="0">IF(D6=0,"－",ROUND(D6/$D$33*100,1))</f>
        <v>16.3</v>
      </c>
      <c r="F6" s="226">
        <v>1.8</v>
      </c>
      <c r="G6" s="760" t="s">
        <v>109</v>
      </c>
      <c r="H6" s="761"/>
      <c r="I6" s="762"/>
      <c r="J6" s="685">
        <v>18174641</v>
      </c>
      <c r="K6" s="687"/>
      <c r="L6" s="227">
        <f t="shared" ref="L6:L29" si="1">IF(J6=0,"－",ROUND(J6/$J$29*100,1))</f>
        <v>15.5</v>
      </c>
      <c r="M6" s="793">
        <v>-0.5</v>
      </c>
      <c r="N6" s="794"/>
      <c r="O6" s="156">
        <v>17128781</v>
      </c>
      <c r="P6" s="685">
        <v>16843901</v>
      </c>
      <c r="Q6" s="687"/>
      <c r="R6" s="228">
        <f t="shared" ref="R6:R16" si="2">IF(P6=0,"－",ROUND(P6/$P$25*100,1))</f>
        <v>23.5</v>
      </c>
    </row>
    <row r="7" spans="1:20" ht="23.25" customHeight="1" x14ac:dyDescent="0.15">
      <c r="B7" s="696" t="s">
        <v>110</v>
      </c>
      <c r="C7" s="697"/>
      <c r="D7" s="156">
        <v>297875</v>
      </c>
      <c r="E7" s="230">
        <f t="shared" si="0"/>
        <v>0.2</v>
      </c>
      <c r="F7" s="226">
        <v>0.7</v>
      </c>
      <c r="G7" s="162" t="s">
        <v>111</v>
      </c>
      <c r="H7" s="753" t="s">
        <v>112</v>
      </c>
      <c r="I7" s="753"/>
      <c r="J7" s="649">
        <v>11100595</v>
      </c>
      <c r="K7" s="651"/>
      <c r="L7" s="227">
        <f t="shared" si="1"/>
        <v>9.5</v>
      </c>
      <c r="M7" s="793">
        <v>2</v>
      </c>
      <c r="N7" s="794"/>
      <c r="O7" s="156">
        <v>10482348</v>
      </c>
      <c r="P7" s="649">
        <v>10473309</v>
      </c>
      <c r="Q7" s="651"/>
      <c r="R7" s="231">
        <f t="shared" si="2"/>
        <v>14.6</v>
      </c>
    </row>
    <row r="8" spans="1:20" ht="23.25" customHeight="1" x14ac:dyDescent="0.15">
      <c r="B8" s="696" t="s">
        <v>113</v>
      </c>
      <c r="C8" s="697"/>
      <c r="D8" s="156">
        <v>72817</v>
      </c>
      <c r="E8" s="230">
        <f t="shared" si="0"/>
        <v>0.1</v>
      </c>
      <c r="F8" s="226">
        <v>17.600000000000001</v>
      </c>
      <c r="G8" s="164"/>
      <c r="H8" s="753" t="s">
        <v>114</v>
      </c>
      <c r="I8" s="753"/>
      <c r="J8" s="649">
        <v>388852</v>
      </c>
      <c r="K8" s="651"/>
      <c r="L8" s="227">
        <f t="shared" si="1"/>
        <v>0.3</v>
      </c>
      <c r="M8" s="793">
        <v>-60</v>
      </c>
      <c r="N8" s="794"/>
      <c r="O8" s="156">
        <v>388852</v>
      </c>
      <c r="P8" s="649">
        <v>136064</v>
      </c>
      <c r="Q8" s="651"/>
      <c r="R8" s="231">
        <f t="shared" si="2"/>
        <v>0.2</v>
      </c>
    </row>
    <row r="9" spans="1:20" ht="23.25" customHeight="1" x14ac:dyDescent="0.15">
      <c r="B9" s="696" t="s">
        <v>115</v>
      </c>
      <c r="C9" s="697"/>
      <c r="D9" s="156">
        <v>387701</v>
      </c>
      <c r="E9" s="230">
        <f t="shared" si="0"/>
        <v>0.3</v>
      </c>
      <c r="F9" s="232">
        <v>17.600000000000001</v>
      </c>
      <c r="G9" s="735" t="s">
        <v>116</v>
      </c>
      <c r="H9" s="736"/>
      <c r="I9" s="719"/>
      <c r="J9" s="649">
        <v>37322574</v>
      </c>
      <c r="K9" s="651"/>
      <c r="L9" s="227">
        <f t="shared" si="1"/>
        <v>31.8</v>
      </c>
      <c r="M9" s="793">
        <v>6.4</v>
      </c>
      <c r="N9" s="794"/>
      <c r="O9" s="156">
        <v>16394958</v>
      </c>
      <c r="P9" s="649">
        <v>13606695</v>
      </c>
      <c r="Q9" s="651"/>
      <c r="R9" s="231">
        <f t="shared" si="2"/>
        <v>19</v>
      </c>
    </row>
    <row r="10" spans="1:20" ht="23.25" customHeight="1" x14ac:dyDescent="0.15">
      <c r="B10" s="696" t="s">
        <v>117</v>
      </c>
      <c r="C10" s="697"/>
      <c r="D10" s="156">
        <v>417161</v>
      </c>
      <c r="E10" s="230">
        <f t="shared" si="0"/>
        <v>0.3</v>
      </c>
      <c r="F10" s="232">
        <v>64.400000000000006</v>
      </c>
      <c r="G10" s="735" t="s">
        <v>118</v>
      </c>
      <c r="H10" s="736"/>
      <c r="I10" s="719"/>
      <c r="J10" s="649">
        <v>1990395</v>
      </c>
      <c r="K10" s="651"/>
      <c r="L10" s="227">
        <f t="shared" si="1"/>
        <v>1.7</v>
      </c>
      <c r="M10" s="793">
        <v>10.6</v>
      </c>
      <c r="N10" s="794"/>
      <c r="O10" s="156">
        <v>1990395</v>
      </c>
      <c r="P10" s="649">
        <v>1990395</v>
      </c>
      <c r="Q10" s="651"/>
      <c r="R10" s="231">
        <f t="shared" si="2"/>
        <v>2.8</v>
      </c>
    </row>
    <row r="11" spans="1:20" ht="23.25" customHeight="1" x14ac:dyDescent="0.15">
      <c r="B11" s="696" t="s">
        <v>119</v>
      </c>
      <c r="C11" s="697"/>
      <c r="D11" s="156">
        <v>5144672</v>
      </c>
      <c r="E11" s="230">
        <f t="shared" si="0"/>
        <v>4.2</v>
      </c>
      <c r="F11" s="232">
        <v>-1.6</v>
      </c>
      <c r="G11" s="750" t="s">
        <v>120</v>
      </c>
      <c r="H11" s="752" t="s">
        <v>121</v>
      </c>
      <c r="I11" s="719"/>
      <c r="J11" s="649">
        <v>1990395</v>
      </c>
      <c r="K11" s="651"/>
      <c r="L11" s="227">
        <f t="shared" si="1"/>
        <v>1.7</v>
      </c>
      <c r="M11" s="793">
        <v>10.6</v>
      </c>
      <c r="N11" s="794"/>
      <c r="O11" s="156">
        <v>1990395</v>
      </c>
      <c r="P11" s="649">
        <v>1990395</v>
      </c>
      <c r="Q11" s="651"/>
      <c r="R11" s="231">
        <f t="shared" si="2"/>
        <v>2.8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2183</v>
      </c>
      <c r="E13" s="234">
        <f t="shared" si="0"/>
        <v>0</v>
      </c>
      <c r="F13" s="232">
        <v>16692.3</v>
      </c>
      <c r="G13" s="735" t="s">
        <v>127</v>
      </c>
      <c r="H13" s="736"/>
      <c r="I13" s="719"/>
      <c r="J13" s="649">
        <f>J6+J9+J10</f>
        <v>57487610</v>
      </c>
      <c r="K13" s="651"/>
      <c r="L13" s="227">
        <f t="shared" si="1"/>
        <v>49</v>
      </c>
      <c r="M13" s="793">
        <v>4.3</v>
      </c>
      <c r="N13" s="794"/>
      <c r="O13" s="168">
        <f>O6+O9+O10</f>
        <v>35514134</v>
      </c>
      <c r="P13" s="649">
        <f>P6+P9+P10</f>
        <v>32440991</v>
      </c>
      <c r="Q13" s="651"/>
      <c r="R13" s="231">
        <f t="shared" si="2"/>
        <v>45.2</v>
      </c>
    </row>
    <row r="14" spans="1:20" ht="23.25" customHeight="1" x14ac:dyDescent="0.15">
      <c r="B14" s="696" t="s">
        <v>128</v>
      </c>
      <c r="C14" s="697"/>
      <c r="D14" s="156">
        <v>81668</v>
      </c>
      <c r="E14" s="234">
        <f t="shared" si="0"/>
        <v>0.1</v>
      </c>
      <c r="F14" s="232">
        <v>9.9</v>
      </c>
      <c r="G14" s="735" t="s">
        <v>129</v>
      </c>
      <c r="H14" s="736"/>
      <c r="I14" s="719"/>
      <c r="J14" s="649">
        <v>20121099</v>
      </c>
      <c r="K14" s="651"/>
      <c r="L14" s="227">
        <f t="shared" si="1"/>
        <v>17.100000000000001</v>
      </c>
      <c r="M14" s="680">
        <v>-7.1</v>
      </c>
      <c r="N14" s="786"/>
      <c r="O14" s="156">
        <v>15752280</v>
      </c>
      <c r="P14" s="649">
        <v>13850656</v>
      </c>
      <c r="Q14" s="651"/>
      <c r="R14" s="235">
        <f t="shared" si="2"/>
        <v>19.3</v>
      </c>
    </row>
    <row r="15" spans="1:20" ht="23.25" customHeight="1" x14ac:dyDescent="0.15">
      <c r="B15" s="792" t="s">
        <v>130</v>
      </c>
      <c r="C15" s="737"/>
      <c r="D15" s="156">
        <v>191620</v>
      </c>
      <c r="E15" s="233">
        <f t="shared" si="0"/>
        <v>0.2</v>
      </c>
      <c r="F15" s="232">
        <v>-13.5</v>
      </c>
      <c r="G15" s="735" t="s">
        <v>131</v>
      </c>
      <c r="H15" s="736"/>
      <c r="I15" s="719"/>
      <c r="J15" s="649">
        <v>594707</v>
      </c>
      <c r="K15" s="651"/>
      <c r="L15" s="227">
        <f t="shared" si="1"/>
        <v>0.5</v>
      </c>
      <c r="M15" s="680">
        <v>0.9</v>
      </c>
      <c r="N15" s="786"/>
      <c r="O15" s="156">
        <v>585700</v>
      </c>
      <c r="P15" s="649">
        <v>585700</v>
      </c>
      <c r="Q15" s="651"/>
      <c r="R15" s="231">
        <f t="shared" si="2"/>
        <v>0.8</v>
      </c>
    </row>
    <row r="16" spans="1:20" ht="23.25" customHeight="1" x14ac:dyDescent="0.15">
      <c r="B16" s="696" t="s">
        <v>132</v>
      </c>
      <c r="C16" s="737"/>
      <c r="D16" s="156">
        <v>45276910</v>
      </c>
      <c r="E16" s="230">
        <f t="shared" si="0"/>
        <v>37.200000000000003</v>
      </c>
      <c r="F16" s="232">
        <v>5.5</v>
      </c>
      <c r="G16" s="735" t="s">
        <v>133</v>
      </c>
      <c r="H16" s="736"/>
      <c r="I16" s="719"/>
      <c r="J16" s="649">
        <v>7869672</v>
      </c>
      <c r="K16" s="651"/>
      <c r="L16" s="227">
        <f t="shared" si="1"/>
        <v>6.7</v>
      </c>
      <c r="M16" s="680">
        <v>-21.7</v>
      </c>
      <c r="N16" s="786"/>
      <c r="O16" s="156">
        <v>6157613</v>
      </c>
      <c r="P16" s="649">
        <v>3961516</v>
      </c>
      <c r="Q16" s="651"/>
      <c r="R16" s="231">
        <f t="shared" si="2"/>
        <v>5.5</v>
      </c>
    </row>
    <row r="17" spans="1:21" ht="23.25" customHeight="1" x14ac:dyDescent="0.15">
      <c r="B17" s="738" t="s">
        <v>120</v>
      </c>
      <c r="C17" s="171" t="s">
        <v>134</v>
      </c>
      <c r="D17" s="156">
        <v>44235689</v>
      </c>
      <c r="E17" s="230">
        <f t="shared" si="0"/>
        <v>36.4</v>
      </c>
      <c r="F17" s="232">
        <v>6.6</v>
      </c>
      <c r="G17" s="735" t="s">
        <v>42</v>
      </c>
      <c r="H17" s="736"/>
      <c r="I17" s="719"/>
      <c r="J17" s="649">
        <v>7252906</v>
      </c>
      <c r="K17" s="651"/>
      <c r="L17" s="227">
        <f t="shared" si="1"/>
        <v>6.2</v>
      </c>
      <c r="M17" s="680">
        <v>182.7</v>
      </c>
      <c r="N17" s="786"/>
      <c r="O17" s="156">
        <v>7219117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1041221</v>
      </c>
      <c r="E18" s="230">
        <f t="shared" si="0"/>
        <v>0.9</v>
      </c>
      <c r="F18" s="232">
        <v>-25.7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15737</v>
      </c>
      <c r="E19" s="230">
        <f t="shared" si="0"/>
        <v>0</v>
      </c>
      <c r="F19" s="232">
        <v>-8.1999999999999993</v>
      </c>
      <c r="G19" s="735" t="s">
        <v>138</v>
      </c>
      <c r="H19" s="736"/>
      <c r="I19" s="719"/>
      <c r="J19" s="649">
        <v>2480844</v>
      </c>
      <c r="K19" s="651"/>
      <c r="L19" s="227">
        <f t="shared" si="1"/>
        <v>2.1</v>
      </c>
      <c r="M19" s="680">
        <v>107.1</v>
      </c>
      <c r="N19" s="786"/>
      <c r="O19" s="156">
        <v>1465211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71656712</v>
      </c>
      <c r="E20" s="230">
        <f t="shared" si="0"/>
        <v>58.9</v>
      </c>
      <c r="F20" s="232">
        <v>4.0999999999999996</v>
      </c>
      <c r="G20" s="735" t="s">
        <v>141</v>
      </c>
      <c r="H20" s="736"/>
      <c r="I20" s="719"/>
      <c r="J20" s="649">
        <v>8978253</v>
      </c>
      <c r="K20" s="651"/>
      <c r="L20" s="227">
        <f t="shared" si="1"/>
        <v>7.6</v>
      </c>
      <c r="M20" s="680">
        <v>6.5</v>
      </c>
      <c r="N20" s="786"/>
      <c r="O20" s="156">
        <v>7468015</v>
      </c>
      <c r="P20" s="649">
        <v>5858207</v>
      </c>
      <c r="Q20" s="651"/>
      <c r="R20" s="231">
        <f>IF(P20=0,"－",ROUND(P20/$P$25*100,1))</f>
        <v>8.1999999999999993</v>
      </c>
    </row>
    <row r="21" spans="1:21" ht="23.25" customHeight="1" x14ac:dyDescent="0.15">
      <c r="B21" s="696" t="s">
        <v>142</v>
      </c>
      <c r="C21" s="697"/>
      <c r="D21" s="156">
        <v>1096648</v>
      </c>
      <c r="E21" s="233">
        <f t="shared" si="0"/>
        <v>0.9</v>
      </c>
      <c r="F21" s="232">
        <v>-2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1998577</v>
      </c>
      <c r="E22" s="230">
        <f t="shared" si="0"/>
        <v>1.6</v>
      </c>
      <c r="F22" s="226">
        <v>4</v>
      </c>
      <c r="G22" s="733" t="s">
        <v>145</v>
      </c>
      <c r="H22" s="734"/>
      <c r="I22" s="726"/>
      <c r="J22" s="650">
        <f>J24+J27+J28</f>
        <v>12614163</v>
      </c>
      <c r="K22" s="651"/>
      <c r="L22" s="227">
        <f t="shared" si="1"/>
        <v>10.7</v>
      </c>
      <c r="M22" s="680">
        <v>36.4</v>
      </c>
      <c r="N22" s="786"/>
      <c r="O22" s="172">
        <f>O24+O27+O28</f>
        <v>8956424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338306</v>
      </c>
      <c r="E23" s="230">
        <f t="shared" si="0"/>
        <v>0.3</v>
      </c>
      <c r="F23" s="226">
        <v>2.5</v>
      </c>
      <c r="G23" s="176"/>
      <c r="H23" s="725" t="s">
        <v>148</v>
      </c>
      <c r="I23" s="726"/>
      <c r="J23" s="649">
        <v>277520</v>
      </c>
      <c r="K23" s="651"/>
      <c r="L23" s="227">
        <f t="shared" si="1"/>
        <v>0.2</v>
      </c>
      <c r="M23" s="680">
        <v>4.8</v>
      </c>
      <c r="N23" s="786"/>
      <c r="O23" s="156">
        <v>277520</v>
      </c>
      <c r="P23" s="787">
        <v>56697070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20820332</v>
      </c>
      <c r="E24" s="230">
        <f t="shared" si="0"/>
        <v>17.100000000000001</v>
      </c>
      <c r="F24" s="232">
        <v>-14</v>
      </c>
      <c r="G24" s="727" t="s">
        <v>150</v>
      </c>
      <c r="H24" s="725" t="s">
        <v>151</v>
      </c>
      <c r="I24" s="726"/>
      <c r="J24" s="649">
        <v>12614163</v>
      </c>
      <c r="K24" s="651"/>
      <c r="L24" s="227">
        <f t="shared" si="1"/>
        <v>10.7</v>
      </c>
      <c r="M24" s="680">
        <v>36.4</v>
      </c>
      <c r="N24" s="786"/>
      <c r="O24" s="156">
        <v>8956424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12704575</v>
      </c>
      <c r="E25" s="230">
        <f t="shared" si="0"/>
        <v>10.4</v>
      </c>
      <c r="F25" s="232">
        <v>32.6</v>
      </c>
      <c r="G25" s="727"/>
      <c r="H25" s="723" t="s">
        <v>120</v>
      </c>
      <c r="I25" s="144" t="s">
        <v>154</v>
      </c>
      <c r="J25" s="649">
        <v>2535269</v>
      </c>
      <c r="K25" s="651"/>
      <c r="L25" s="227">
        <f t="shared" si="1"/>
        <v>2.2000000000000002</v>
      </c>
      <c r="M25" s="680">
        <v>10.6</v>
      </c>
      <c r="N25" s="786"/>
      <c r="O25" s="156">
        <v>1103275</v>
      </c>
      <c r="P25" s="787">
        <v>71696679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399992</v>
      </c>
      <c r="E26" s="230">
        <f t="shared" si="0"/>
        <v>0.3</v>
      </c>
      <c r="F26" s="232">
        <v>75.7</v>
      </c>
      <c r="G26" s="727"/>
      <c r="H26" s="724"/>
      <c r="I26" s="144" t="s">
        <v>156</v>
      </c>
      <c r="J26" s="649">
        <v>10078894</v>
      </c>
      <c r="K26" s="651"/>
      <c r="L26" s="227">
        <f t="shared" si="1"/>
        <v>8.6</v>
      </c>
      <c r="M26" s="680">
        <v>44.9</v>
      </c>
      <c r="N26" s="786"/>
      <c r="O26" s="156">
        <v>7853149</v>
      </c>
      <c r="R26" s="180"/>
    </row>
    <row r="27" spans="1:21" ht="23.25" customHeight="1" x14ac:dyDescent="0.15">
      <c r="B27" s="696" t="s">
        <v>157</v>
      </c>
      <c r="C27" s="697"/>
      <c r="D27" s="156">
        <v>100027</v>
      </c>
      <c r="E27" s="230">
        <f t="shared" si="0"/>
        <v>0.1</v>
      </c>
      <c r="F27" s="232">
        <v>161.80000000000001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4613773</v>
      </c>
      <c r="E28" s="234">
        <f t="shared" si="0"/>
        <v>3.8</v>
      </c>
      <c r="F28" s="232">
        <v>5512.3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5171182</v>
      </c>
      <c r="E29" s="230">
        <f t="shared" si="0"/>
        <v>4.3</v>
      </c>
      <c r="F29" s="232">
        <v>4.3</v>
      </c>
      <c r="G29" s="698" t="s">
        <v>162</v>
      </c>
      <c r="H29" s="659"/>
      <c r="I29" s="618"/>
      <c r="J29" s="649">
        <f>SUM(J13:K22)</f>
        <v>117399254</v>
      </c>
      <c r="K29" s="651"/>
      <c r="L29" s="242">
        <f t="shared" si="1"/>
        <v>100</v>
      </c>
      <c r="M29" s="784">
        <v>7.8</v>
      </c>
      <c r="N29" s="785"/>
      <c r="O29" s="182">
        <f>SUM(O13:O22)</f>
        <v>83118494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2381975</v>
      </c>
      <c r="E30" s="230">
        <f t="shared" si="0"/>
        <v>2</v>
      </c>
      <c r="F30" s="226">
        <v>4.7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352000</v>
      </c>
      <c r="E31" s="230">
        <f t="shared" si="0"/>
        <v>0.3</v>
      </c>
      <c r="F31" s="226">
        <v>-30.3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49977387</v>
      </c>
      <c r="E32" s="234">
        <f t="shared" si="0"/>
        <v>41.1</v>
      </c>
      <c r="F32" s="226">
        <v>10.5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121634099</v>
      </c>
      <c r="E33" s="243">
        <f t="shared" si="0"/>
        <v>100</v>
      </c>
      <c r="F33" s="244">
        <v>6.7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18113771</v>
      </c>
      <c r="O37" s="651"/>
      <c r="P37" s="206">
        <f t="shared" ref="P37:P43" si="3">IF(N37=0,"－",ROUND(N37/$N$43*100,1))</f>
        <v>91.6</v>
      </c>
      <c r="Q37" s="680">
        <v>2.2999999999999998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607439</v>
      </c>
      <c r="E38" s="219">
        <f t="shared" ref="E38:E51" si="4">IF(D38=0,"－",ROUND(D38/$D$51*100,1))</f>
        <v>0.5</v>
      </c>
      <c r="F38" s="210">
        <v>-1.5</v>
      </c>
      <c r="G38" s="685">
        <v>607439</v>
      </c>
      <c r="H38" s="686"/>
      <c r="I38" s="687"/>
      <c r="J38" s="245">
        <f t="shared" ref="J38:J51" si="5">IF(G38=0,"－",ROUND(G38/$G$51*100,1))</f>
        <v>0.7</v>
      </c>
      <c r="K38" s="669" t="s">
        <v>173</v>
      </c>
      <c r="L38" s="670"/>
      <c r="M38" s="655"/>
      <c r="N38" s="649">
        <v>90039</v>
      </c>
      <c r="O38" s="651"/>
      <c r="P38" s="206">
        <f t="shared" si="3"/>
        <v>0.5</v>
      </c>
      <c r="Q38" s="680">
        <v>2.4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12753863</v>
      </c>
      <c r="E39" s="219">
        <f t="shared" si="4"/>
        <v>10.9</v>
      </c>
      <c r="F39" s="210">
        <v>48.3</v>
      </c>
      <c r="G39" s="649">
        <v>11592735</v>
      </c>
      <c r="H39" s="650"/>
      <c r="I39" s="651"/>
      <c r="J39" s="246">
        <f t="shared" si="5"/>
        <v>13.9</v>
      </c>
      <c r="K39" s="669" t="s">
        <v>175</v>
      </c>
      <c r="L39" s="670"/>
      <c r="M39" s="655"/>
      <c r="N39" s="649">
        <v>1564558</v>
      </c>
      <c r="O39" s="651"/>
      <c r="P39" s="206">
        <f t="shared" si="3"/>
        <v>7.9</v>
      </c>
      <c r="Q39" s="680">
        <v>-3.6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59845408</v>
      </c>
      <c r="E40" s="219">
        <f t="shared" si="4"/>
        <v>51</v>
      </c>
      <c r="F40" s="210">
        <v>3.2</v>
      </c>
      <c r="G40" s="649">
        <v>34961426</v>
      </c>
      <c r="H40" s="650"/>
      <c r="I40" s="651"/>
      <c r="J40" s="246">
        <f t="shared" si="5"/>
        <v>42.1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8740375</v>
      </c>
      <c r="E41" s="219">
        <f t="shared" si="4"/>
        <v>7.4</v>
      </c>
      <c r="F41" s="210">
        <v>-35.799999999999997</v>
      </c>
      <c r="G41" s="649">
        <v>6552721</v>
      </c>
      <c r="H41" s="650"/>
      <c r="I41" s="651"/>
      <c r="J41" s="246">
        <f t="shared" si="5"/>
        <v>7.9</v>
      </c>
      <c r="K41" s="669" t="s">
        <v>180</v>
      </c>
      <c r="L41" s="670"/>
      <c r="M41" s="655"/>
      <c r="N41" s="649">
        <v>0</v>
      </c>
      <c r="O41" s="651"/>
      <c r="P41" s="206" t="str">
        <f t="shared" si="3"/>
        <v>－</v>
      </c>
      <c r="Q41" s="680" t="s">
        <v>124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131618</v>
      </c>
      <c r="E42" s="219">
        <f t="shared" si="4"/>
        <v>0.1</v>
      </c>
      <c r="F42" s="210">
        <v>4.7</v>
      </c>
      <c r="G42" s="649">
        <v>111192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124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19768368</v>
      </c>
      <c r="O43" s="651"/>
      <c r="P43" s="234">
        <f t="shared" si="3"/>
        <v>100</v>
      </c>
      <c r="Q43" s="680">
        <v>1.8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2515442</v>
      </c>
      <c r="E44" s="219">
        <f t="shared" si="4"/>
        <v>2.1</v>
      </c>
      <c r="F44" s="210">
        <v>-3.7</v>
      </c>
      <c r="G44" s="649">
        <v>1366778</v>
      </c>
      <c r="H44" s="650"/>
      <c r="I44" s="651"/>
      <c r="J44" s="246">
        <f t="shared" si="5"/>
        <v>1.6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15134151</v>
      </c>
      <c r="E45" s="219">
        <f t="shared" si="4"/>
        <v>12.9</v>
      </c>
      <c r="F45" s="210">
        <v>57.5</v>
      </c>
      <c r="G45" s="649">
        <v>11141269</v>
      </c>
      <c r="H45" s="650"/>
      <c r="I45" s="651"/>
      <c r="J45" s="246">
        <f t="shared" si="5"/>
        <v>13.4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544486</v>
      </c>
      <c r="E46" s="219">
        <f t="shared" si="4"/>
        <v>0.5</v>
      </c>
      <c r="F46" s="210">
        <v>7.8</v>
      </c>
      <c r="G46" s="649">
        <v>519314</v>
      </c>
      <c r="H46" s="650"/>
      <c r="I46" s="651"/>
      <c r="J46" s="246">
        <f t="shared" si="5"/>
        <v>0.6</v>
      </c>
      <c r="K46" s="675">
        <v>99.1</v>
      </c>
      <c r="L46" s="676"/>
      <c r="M46" s="677"/>
      <c r="N46" s="678">
        <v>48.6</v>
      </c>
      <c r="O46" s="677"/>
      <c r="P46" s="678">
        <v>98.4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15136038</v>
      </c>
      <c r="E47" s="219">
        <f t="shared" si="4"/>
        <v>12.9</v>
      </c>
      <c r="F47" s="210">
        <v>12.8</v>
      </c>
      <c r="G47" s="649">
        <v>14275186</v>
      </c>
      <c r="H47" s="650"/>
      <c r="I47" s="651"/>
      <c r="J47" s="246">
        <f t="shared" si="5"/>
        <v>17.2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1990434</v>
      </c>
      <c r="E49" s="219">
        <f t="shared" si="4"/>
        <v>1.7</v>
      </c>
      <c r="F49" s="210">
        <v>10.6</v>
      </c>
      <c r="G49" s="649">
        <v>1990434</v>
      </c>
      <c r="H49" s="650"/>
      <c r="I49" s="651"/>
      <c r="J49" s="246">
        <f t="shared" si="5"/>
        <v>2.4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23060556</v>
      </c>
      <c r="O50" s="623"/>
      <c r="P50" s="217">
        <v>0.6</v>
      </c>
      <c r="Q50" s="619">
        <v>3045363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117399254</v>
      </c>
      <c r="E51" s="780">
        <f t="shared" si="4"/>
        <v>100</v>
      </c>
      <c r="F51" s="639">
        <v>7.8</v>
      </c>
      <c r="G51" s="641">
        <f>SUM(G38:I50)</f>
        <v>83118494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22695389</v>
      </c>
      <c r="O51" s="628"/>
      <c r="P51" s="219">
        <v>0</v>
      </c>
      <c r="Q51" s="627">
        <v>57357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3221359</v>
      </c>
      <c r="O52" s="623"/>
      <c r="P52" s="217">
        <v>1.7</v>
      </c>
      <c r="Q52" s="619">
        <v>663263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3175573</v>
      </c>
      <c r="O53" s="615"/>
      <c r="P53" s="222">
        <v>2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19053225</v>
      </c>
      <c r="O54" s="623"/>
      <c r="P54" s="217">
        <v>2.2999999999999998</v>
      </c>
      <c r="Q54" s="619">
        <v>3029898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18514179</v>
      </c>
      <c r="O55" s="615"/>
      <c r="P55" s="219">
        <v>3.6</v>
      </c>
      <c r="Q55" s="614">
        <v>38191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124</v>
      </c>
      <c r="O56" s="623"/>
      <c r="P56" s="217" t="s">
        <v>124</v>
      </c>
      <c r="Q56" s="619" t="s">
        <v>124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22" t="s">
        <v>124</v>
      </c>
      <c r="Q57" s="614" t="s">
        <v>124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105715</v>
      </c>
      <c r="O58" s="623"/>
      <c r="P58" s="217">
        <v>-71.5</v>
      </c>
      <c r="Q58" s="619">
        <v>101486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105715</v>
      </c>
      <c r="O59" s="615"/>
      <c r="P59" s="219">
        <v>-71.5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610" t="s">
        <v>124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11" priority="2" stopIfTrue="1">
      <formula>"IF(AND(D6=0,F6=0,【参考】24右!F6=0））"</formula>
    </cfRule>
  </conditionalFormatting>
  <conditionalFormatting sqref="M6:N29">
    <cfRule type="expression" dxfId="10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rowBreaks count="1" manualBreakCount="1">
    <brk id="61" max="16383" man="1"/>
  </rowBreaks>
  <colBreaks count="1" manualBreakCount="1">
    <brk id="19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22E6-6E15-4DD2-B511-B2C56289FC18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263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584483</v>
      </c>
      <c r="F5" s="388"/>
      <c r="G5" s="388"/>
      <c r="H5" s="388"/>
      <c r="I5" s="14" t="s">
        <v>7</v>
      </c>
      <c r="J5" s="599">
        <v>32.22</v>
      </c>
      <c r="K5" s="600"/>
      <c r="L5" s="600"/>
      <c r="M5" s="600"/>
      <c r="N5" s="15" t="s">
        <v>8</v>
      </c>
      <c r="O5" s="601">
        <v>18140.400000000001</v>
      </c>
      <c r="P5" s="596"/>
      <c r="Q5" s="596"/>
      <c r="R5" s="596"/>
      <c r="S5" s="596"/>
      <c r="T5" s="596"/>
      <c r="U5" s="14" t="s">
        <v>7</v>
      </c>
      <c r="V5" s="601">
        <v>584483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574768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561916</v>
      </c>
      <c r="F6" s="368"/>
      <c r="G6" s="368"/>
      <c r="H6" s="368"/>
      <c r="I6" s="19" t="s">
        <v>7</v>
      </c>
      <c r="J6" s="590">
        <v>32.22</v>
      </c>
      <c r="K6" s="591"/>
      <c r="L6" s="591"/>
      <c r="M6" s="591"/>
      <c r="N6" s="20" t="s">
        <v>8</v>
      </c>
      <c r="O6" s="592">
        <v>17440</v>
      </c>
      <c r="P6" s="593"/>
      <c r="Q6" s="593"/>
      <c r="R6" s="593"/>
      <c r="S6" s="593"/>
      <c r="T6" s="593"/>
      <c r="U6" s="19" t="s">
        <v>7</v>
      </c>
      <c r="V6" s="592">
        <v>561916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570076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264646696</v>
      </c>
      <c r="H10" s="396"/>
      <c r="I10" s="396"/>
      <c r="J10" s="396"/>
      <c r="K10" s="396"/>
      <c r="L10" s="46"/>
      <c r="M10" s="47"/>
      <c r="N10" s="395">
        <v>262601898</v>
      </c>
      <c r="O10" s="396"/>
      <c r="P10" s="396"/>
      <c r="Q10" s="396"/>
      <c r="R10" s="48"/>
      <c r="S10" s="772">
        <f>IF(N10=0,IF(G10&gt;0,"皆増","－"),IF(G10=0,"皆減",ROUND((G10-N10)/N10*100,1)))</f>
        <v>0.8</v>
      </c>
      <c r="T10" s="773"/>
      <c r="U10" s="581" t="s">
        <v>23</v>
      </c>
      <c r="V10" s="429"/>
      <c r="W10" s="429"/>
      <c r="X10" s="429"/>
      <c r="Y10" s="400"/>
      <c r="Z10" s="395">
        <v>139178148</v>
      </c>
      <c r="AA10" s="396"/>
      <c r="AB10" s="396"/>
      <c r="AC10" s="396"/>
      <c r="AD10" s="49"/>
      <c r="AE10" s="50"/>
      <c r="AF10" s="395">
        <v>131305904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257696543</v>
      </c>
      <c r="H12" s="351"/>
      <c r="I12" s="351"/>
      <c r="J12" s="351"/>
      <c r="K12" s="351"/>
      <c r="L12" s="46"/>
      <c r="M12" s="47"/>
      <c r="N12" s="350">
        <v>251504596</v>
      </c>
      <c r="O12" s="351"/>
      <c r="P12" s="351"/>
      <c r="Q12" s="351"/>
      <c r="R12" s="48"/>
      <c r="S12" s="772">
        <f>IF(N12=0,IF(G12&gt;0,"皆増","－"),IF(G12=0,"皆減",ROUND((G12-N12)/N12*100,1)))</f>
        <v>2.5</v>
      </c>
      <c r="T12" s="773"/>
      <c r="U12" s="574" t="s">
        <v>26</v>
      </c>
      <c r="V12" s="380"/>
      <c r="W12" s="380"/>
      <c r="X12" s="380"/>
      <c r="Y12" s="381"/>
      <c r="Z12" s="395">
        <v>59825838</v>
      </c>
      <c r="AA12" s="396"/>
      <c r="AB12" s="396"/>
      <c r="AC12" s="396"/>
      <c r="AD12" s="62"/>
      <c r="AE12" s="63" t="s">
        <v>19</v>
      </c>
      <c r="AF12" s="395">
        <v>55808783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6950153</v>
      </c>
      <c r="H14" s="351"/>
      <c r="I14" s="351"/>
      <c r="J14" s="351"/>
      <c r="K14" s="351"/>
      <c r="L14" s="46"/>
      <c r="M14" s="47"/>
      <c r="N14" s="350">
        <v>11097302</v>
      </c>
      <c r="O14" s="351"/>
      <c r="P14" s="351"/>
      <c r="Q14" s="351"/>
      <c r="R14" s="68"/>
      <c r="S14" s="772">
        <f>IF(N14=0,IF(G14&gt;0,"皆増","－"),IF(G14=0,"皆減",ROUND((G14-N14)/N14*100,1)))</f>
        <v>-37.4</v>
      </c>
      <c r="T14" s="773"/>
      <c r="U14" s="574" t="s">
        <v>29</v>
      </c>
      <c r="V14" s="380"/>
      <c r="W14" s="380"/>
      <c r="X14" s="380"/>
      <c r="Y14" s="381"/>
      <c r="Z14" s="395">
        <v>147051346</v>
      </c>
      <c r="AA14" s="396"/>
      <c r="AB14" s="396"/>
      <c r="AC14" s="396"/>
      <c r="AD14" s="69"/>
      <c r="AE14" s="63" t="s">
        <v>19</v>
      </c>
      <c r="AF14" s="395">
        <v>138855157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367366</v>
      </c>
      <c r="H16" s="396"/>
      <c r="I16" s="396"/>
      <c r="J16" s="396"/>
      <c r="K16" s="396"/>
      <c r="L16" s="46"/>
      <c r="M16" s="47"/>
      <c r="N16" s="395">
        <v>916401</v>
      </c>
      <c r="O16" s="396"/>
      <c r="P16" s="396"/>
      <c r="Q16" s="396"/>
      <c r="R16" s="48"/>
      <c r="S16" s="772">
        <f>IF(N16=0,IF(G16&gt;0,"皆増","－"),IF(G16=0,"皆減",ROUND((G16-N16)/N16*100,1)))</f>
        <v>-59.9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6582787</v>
      </c>
      <c r="H18" s="351"/>
      <c r="I18" s="351"/>
      <c r="J18" s="351"/>
      <c r="K18" s="351"/>
      <c r="L18" s="46"/>
      <c r="M18" s="47"/>
      <c r="N18" s="350">
        <v>10180901</v>
      </c>
      <c r="O18" s="351"/>
      <c r="P18" s="351"/>
      <c r="Q18" s="351"/>
      <c r="R18" s="68"/>
      <c r="S18" s="772">
        <f>IF(N18=0,IF(G18&gt;0,"皆増","－"),IF(G18=0,"皆減",ROUND((G18-N18)/N18*100,1)))</f>
        <v>-35.299999999999997</v>
      </c>
      <c r="T18" s="773"/>
      <c r="U18" s="574" t="s">
        <v>38</v>
      </c>
      <c r="V18" s="380"/>
      <c r="W18" s="380"/>
      <c r="X18" s="380"/>
      <c r="Y18" s="381"/>
      <c r="Z18" s="559">
        <v>0.43</v>
      </c>
      <c r="AA18" s="560"/>
      <c r="AB18" s="560"/>
      <c r="AC18" s="560"/>
      <c r="AD18" s="74"/>
      <c r="AE18" s="75"/>
      <c r="AF18" s="61"/>
      <c r="AG18" s="560">
        <v>0.44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-3598114</v>
      </c>
      <c r="H20" s="396"/>
      <c r="I20" s="396"/>
      <c r="J20" s="396"/>
      <c r="K20" s="396"/>
      <c r="L20" s="46"/>
      <c r="M20" s="47"/>
      <c r="N20" s="395">
        <v>-2369237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4.5</v>
      </c>
      <c r="AA20" s="554"/>
      <c r="AB20" s="554"/>
      <c r="AC20" s="554"/>
      <c r="AD20" s="45"/>
      <c r="AE20" s="80" t="s">
        <v>20</v>
      </c>
      <c r="AF20" s="34"/>
      <c r="AG20" s="557">
        <v>7.3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5544304</v>
      </c>
      <c r="H22" s="396"/>
      <c r="I22" s="396"/>
      <c r="J22" s="396"/>
      <c r="K22" s="396"/>
      <c r="L22" s="46"/>
      <c r="M22" s="47"/>
      <c r="N22" s="395">
        <v>4262479</v>
      </c>
      <c r="O22" s="396"/>
      <c r="P22" s="396"/>
      <c r="Q22" s="396"/>
      <c r="R22" s="48"/>
      <c r="S22" s="772">
        <f>IF(N22=0,IF(G22&gt;0,"皆増","－"),IF(G22=0,"皆減",ROUND((G22-N22)/N22*100,1)))</f>
        <v>30.1</v>
      </c>
      <c r="T22" s="773"/>
      <c r="U22" s="547" t="s">
        <v>44</v>
      </c>
      <c r="V22" s="548"/>
      <c r="W22" s="548"/>
      <c r="X22" s="548"/>
      <c r="Y22" s="549"/>
      <c r="Z22" s="553">
        <v>75.8</v>
      </c>
      <c r="AA22" s="554"/>
      <c r="AB22" s="554"/>
      <c r="AC22" s="554"/>
      <c r="AD22" s="45"/>
      <c r="AE22" s="80" t="s">
        <v>20</v>
      </c>
      <c r="AF22" s="34"/>
      <c r="AG22" s="557">
        <v>77.400000000000006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27408436</v>
      </c>
      <c r="AA24" s="526"/>
      <c r="AB24" s="526"/>
      <c r="AC24" s="526"/>
      <c r="AD24" s="69"/>
      <c r="AE24" s="63" t="s">
        <v>19</v>
      </c>
      <c r="AF24" s="525">
        <v>28679577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2321452</v>
      </c>
      <c r="H26" s="396"/>
      <c r="I26" s="396"/>
      <c r="J26" s="396"/>
      <c r="K26" s="396"/>
      <c r="L26" s="46"/>
      <c r="M26" s="47"/>
      <c r="N26" s="395">
        <v>3503761</v>
      </c>
      <c r="O26" s="396"/>
      <c r="P26" s="396"/>
      <c r="Q26" s="396"/>
      <c r="R26" s="48"/>
      <c r="S26" s="772">
        <f>IF(N26=0,IF(G26&gt;0,"皆増","－"),IF(G26=0,"皆減",ROUND((G26-N26)/N26*100,1)))</f>
        <v>-33.700000000000003</v>
      </c>
      <c r="T26" s="773"/>
      <c r="U26" s="547" t="s">
        <v>50</v>
      </c>
      <c r="V26" s="548"/>
      <c r="W26" s="548"/>
      <c r="X26" s="548"/>
      <c r="Y26" s="549"/>
      <c r="Z26" s="525">
        <v>17506753</v>
      </c>
      <c r="AA26" s="526"/>
      <c r="AB26" s="526"/>
      <c r="AC26" s="526"/>
      <c r="AD26" s="69"/>
      <c r="AE26" s="63" t="s">
        <v>19</v>
      </c>
      <c r="AF26" s="525">
        <v>15466644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-375262</v>
      </c>
      <c r="H28" s="351"/>
      <c r="I28" s="351"/>
      <c r="J28" s="351"/>
      <c r="K28" s="351"/>
      <c r="L28" s="46"/>
      <c r="M28" s="47"/>
      <c r="N28" s="350">
        <v>-1610519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-3.4</v>
      </c>
      <c r="AB34" s="481"/>
      <c r="AC34" s="481"/>
      <c r="AD34" s="497" t="s">
        <v>63</v>
      </c>
      <c r="AE34" s="498"/>
      <c r="AF34" s="45"/>
      <c r="AG34" s="102"/>
      <c r="AH34" s="481">
        <v>-4.0999999999999996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212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213</v>
      </c>
      <c r="AB36" s="496"/>
      <c r="AC36" s="496"/>
      <c r="AD36" s="497" t="s">
        <v>63</v>
      </c>
      <c r="AE36" s="498"/>
      <c r="AF36" s="61"/>
      <c r="AG36" s="102"/>
      <c r="AH36" s="481" t="s">
        <v>213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27551783</v>
      </c>
      <c r="Y43" s="396"/>
      <c r="Z43" s="397"/>
      <c r="AA43" s="395">
        <v>948300</v>
      </c>
      <c r="AB43" s="396"/>
      <c r="AC43" s="397"/>
      <c r="AD43" s="413">
        <v>72403739</v>
      </c>
      <c r="AE43" s="414"/>
      <c r="AF43" s="414"/>
      <c r="AG43" s="415"/>
      <c r="AH43" s="395">
        <v>100903822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3594</v>
      </c>
      <c r="F44" s="376"/>
      <c r="G44" s="377"/>
      <c r="H44" s="375">
        <v>292253</v>
      </c>
      <c r="I44" s="376"/>
      <c r="J44" s="376"/>
      <c r="K44" s="377"/>
      <c r="L44" s="375">
        <v>210</v>
      </c>
      <c r="M44" s="376"/>
      <c r="N44" s="377"/>
      <c r="O44" s="375">
        <v>3532</v>
      </c>
      <c r="P44" s="376"/>
      <c r="Q44" s="375">
        <v>290283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312</v>
      </c>
      <c r="F45" s="388"/>
      <c r="G45" s="389"/>
      <c r="H45" s="387">
        <v>289584</v>
      </c>
      <c r="I45" s="388"/>
      <c r="J45" s="388"/>
      <c r="K45" s="389"/>
      <c r="L45" s="387">
        <v>3</v>
      </c>
      <c r="M45" s="388"/>
      <c r="N45" s="389"/>
      <c r="O45" s="387">
        <v>321</v>
      </c>
      <c r="P45" s="388"/>
      <c r="Q45" s="387">
        <v>293521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5544304</v>
      </c>
      <c r="Y45" s="396"/>
      <c r="Z45" s="397"/>
      <c r="AA45" s="350">
        <v>307438</v>
      </c>
      <c r="AB45" s="351"/>
      <c r="AC45" s="352"/>
      <c r="AD45" s="395">
        <v>13250618</v>
      </c>
      <c r="AE45" s="396"/>
      <c r="AF45" s="396"/>
      <c r="AG45" s="397"/>
      <c r="AH45" s="395">
        <v>19102360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14</v>
      </c>
      <c r="F46" s="351"/>
      <c r="G46" s="352"/>
      <c r="H46" s="350">
        <v>378351</v>
      </c>
      <c r="I46" s="351"/>
      <c r="J46" s="351"/>
      <c r="K46" s="352"/>
      <c r="L46" s="350">
        <v>1</v>
      </c>
      <c r="M46" s="351"/>
      <c r="N46" s="352"/>
      <c r="O46" s="350">
        <v>15</v>
      </c>
      <c r="P46" s="351"/>
      <c r="Q46" s="350">
        <v>366113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2321452</v>
      </c>
      <c r="Y47" s="351"/>
      <c r="Z47" s="352"/>
      <c r="AA47" s="350">
        <v>0</v>
      </c>
      <c r="AB47" s="351"/>
      <c r="AC47" s="352"/>
      <c r="AD47" s="350">
        <v>1120756</v>
      </c>
      <c r="AE47" s="351"/>
      <c r="AF47" s="351"/>
      <c r="AG47" s="352"/>
      <c r="AH47" s="350">
        <v>3442208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124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124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3608</v>
      </c>
      <c r="F49" s="388"/>
      <c r="G49" s="389"/>
      <c r="H49" s="387">
        <v>292587</v>
      </c>
      <c r="I49" s="388"/>
      <c r="J49" s="388"/>
      <c r="K49" s="389"/>
      <c r="L49" s="387">
        <f>L44+L46+L48</f>
        <v>211</v>
      </c>
      <c r="M49" s="388"/>
      <c r="N49" s="389"/>
      <c r="O49" s="387">
        <v>3547</v>
      </c>
      <c r="P49" s="388"/>
      <c r="Q49" s="387">
        <v>290604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214</v>
      </c>
      <c r="F50" s="351"/>
      <c r="G50" s="352"/>
      <c r="H50" s="350">
        <v>289133</v>
      </c>
      <c r="I50" s="351"/>
      <c r="J50" s="351"/>
      <c r="K50" s="352"/>
      <c r="L50" s="350">
        <v>13</v>
      </c>
      <c r="M50" s="351"/>
      <c r="N50" s="352"/>
      <c r="O50" s="350">
        <v>206</v>
      </c>
      <c r="P50" s="351"/>
      <c r="Q50" s="350">
        <v>281509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30774635</v>
      </c>
      <c r="Y51" s="351"/>
      <c r="Z51" s="352"/>
      <c r="AA51" s="350">
        <f>AA43+AA45-AA47+AA49</f>
        <v>1255738</v>
      </c>
      <c r="AB51" s="351"/>
      <c r="AC51" s="352"/>
      <c r="AD51" s="356">
        <f>AD43+AD45-AD47+AD49</f>
        <v>84533601</v>
      </c>
      <c r="AE51" s="357"/>
      <c r="AF51" s="357"/>
      <c r="AG51" s="358"/>
      <c r="AH51" s="350">
        <f>AH43+AH45-AH47+AH49</f>
        <v>116563974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3822</v>
      </c>
      <c r="F52" s="368"/>
      <c r="G52" s="369"/>
      <c r="H52" s="367">
        <v>292393</v>
      </c>
      <c r="I52" s="368"/>
      <c r="J52" s="368"/>
      <c r="K52" s="369"/>
      <c r="L52" s="367">
        <f>L49+L50</f>
        <v>224</v>
      </c>
      <c r="M52" s="368"/>
      <c r="N52" s="369"/>
      <c r="O52" s="367">
        <v>3753</v>
      </c>
      <c r="P52" s="368"/>
      <c r="Q52" s="367">
        <v>290105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0A69-CB0D-4BC6-8C9E-F1A7BF13D6EF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264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50968125</v>
      </c>
      <c r="E6" s="219">
        <f t="shared" ref="E6:E33" si="0">IF(D6=0,"－",ROUND(D6/$D$33*100,1))</f>
        <v>19.3</v>
      </c>
      <c r="F6" s="226">
        <v>2.0261411519233135</v>
      </c>
      <c r="G6" s="760" t="s">
        <v>109</v>
      </c>
      <c r="H6" s="761"/>
      <c r="I6" s="762"/>
      <c r="J6" s="685">
        <v>31759134</v>
      </c>
      <c r="K6" s="687"/>
      <c r="L6" s="227">
        <f t="shared" ref="L6:L29" si="1">IF(J6=0,"－",ROUND(J6/$J$29*100,1))</f>
        <v>12.3</v>
      </c>
      <c r="M6" s="793">
        <v>-2.9</v>
      </c>
      <c r="N6" s="794"/>
      <c r="O6" s="156">
        <v>29775319</v>
      </c>
      <c r="P6" s="685">
        <v>28426049</v>
      </c>
      <c r="Q6" s="687"/>
      <c r="R6" s="228">
        <f t="shared" ref="R6:R16" si="2">IF(P6=0,"－",ROUND(P6/$P$25*100,1))</f>
        <v>18.899999999999999</v>
      </c>
    </row>
    <row r="7" spans="1:20" ht="23.25" customHeight="1" x14ac:dyDescent="0.15">
      <c r="B7" s="696" t="s">
        <v>110</v>
      </c>
      <c r="C7" s="697"/>
      <c r="D7" s="156">
        <v>853883</v>
      </c>
      <c r="E7" s="230">
        <f t="shared" si="0"/>
        <v>0.3</v>
      </c>
      <c r="F7" s="226">
        <v>0.77408405757419829</v>
      </c>
      <c r="G7" s="162" t="s">
        <v>111</v>
      </c>
      <c r="H7" s="753" t="s">
        <v>112</v>
      </c>
      <c r="I7" s="753"/>
      <c r="J7" s="649">
        <v>22140246</v>
      </c>
      <c r="K7" s="651"/>
      <c r="L7" s="227">
        <f t="shared" si="1"/>
        <v>8.6</v>
      </c>
      <c r="M7" s="793">
        <v>1.1000000000000001</v>
      </c>
      <c r="N7" s="794"/>
      <c r="O7" s="156">
        <v>20980155</v>
      </c>
      <c r="P7" s="649">
        <v>20980155</v>
      </c>
      <c r="Q7" s="651"/>
      <c r="R7" s="231">
        <f t="shared" si="2"/>
        <v>14</v>
      </c>
    </row>
    <row r="8" spans="1:20" ht="23.25" customHeight="1" x14ac:dyDescent="0.15">
      <c r="B8" s="696" t="s">
        <v>113</v>
      </c>
      <c r="C8" s="697"/>
      <c r="D8" s="156">
        <v>191186</v>
      </c>
      <c r="E8" s="230">
        <f t="shared" si="0"/>
        <v>0.1</v>
      </c>
      <c r="F8" s="226">
        <v>16.329274896713699</v>
      </c>
      <c r="G8" s="164"/>
      <c r="H8" s="753" t="s">
        <v>114</v>
      </c>
      <c r="I8" s="753"/>
      <c r="J8" s="649">
        <v>1043342</v>
      </c>
      <c r="K8" s="651"/>
      <c r="L8" s="227">
        <f t="shared" si="1"/>
        <v>0.4</v>
      </c>
      <c r="M8" s="793">
        <v>-58.4</v>
      </c>
      <c r="N8" s="794"/>
      <c r="O8" s="156">
        <v>1043342</v>
      </c>
      <c r="P8" s="649">
        <v>218911</v>
      </c>
      <c r="Q8" s="651"/>
      <c r="R8" s="231">
        <f t="shared" si="2"/>
        <v>0.1</v>
      </c>
    </row>
    <row r="9" spans="1:20" ht="23.25" customHeight="1" x14ac:dyDescent="0.15">
      <c r="B9" s="696" t="s">
        <v>115</v>
      </c>
      <c r="C9" s="697"/>
      <c r="D9" s="156">
        <v>1016571</v>
      </c>
      <c r="E9" s="230">
        <f t="shared" si="0"/>
        <v>0.4</v>
      </c>
      <c r="F9" s="232">
        <v>16.242911850231497</v>
      </c>
      <c r="G9" s="735" t="s">
        <v>116</v>
      </c>
      <c r="H9" s="736"/>
      <c r="I9" s="719"/>
      <c r="J9" s="649">
        <v>100251387</v>
      </c>
      <c r="K9" s="651"/>
      <c r="L9" s="227">
        <f t="shared" si="1"/>
        <v>38.9</v>
      </c>
      <c r="M9" s="793">
        <v>3.5</v>
      </c>
      <c r="N9" s="794"/>
      <c r="O9" s="156">
        <v>40231418</v>
      </c>
      <c r="P9" s="649">
        <v>31671094</v>
      </c>
      <c r="Q9" s="651"/>
      <c r="R9" s="231">
        <f t="shared" si="2"/>
        <v>21.1</v>
      </c>
    </row>
    <row r="10" spans="1:20" ht="23.25" customHeight="1" x14ac:dyDescent="0.15">
      <c r="B10" s="696" t="s">
        <v>117</v>
      </c>
      <c r="C10" s="697"/>
      <c r="D10" s="156">
        <v>1090570</v>
      </c>
      <c r="E10" s="230">
        <f t="shared" si="0"/>
        <v>0.4</v>
      </c>
      <c r="F10" s="232">
        <v>62.441425043419194</v>
      </c>
      <c r="G10" s="735" t="s">
        <v>118</v>
      </c>
      <c r="H10" s="736"/>
      <c r="I10" s="719"/>
      <c r="J10" s="649">
        <v>2565344</v>
      </c>
      <c r="K10" s="651"/>
      <c r="L10" s="227">
        <f t="shared" si="1"/>
        <v>1</v>
      </c>
      <c r="M10" s="793">
        <v>-0.1</v>
      </c>
      <c r="N10" s="794"/>
      <c r="O10" s="156">
        <v>2565344</v>
      </c>
      <c r="P10" s="649">
        <v>2565344</v>
      </c>
      <c r="Q10" s="651"/>
      <c r="R10" s="231">
        <f t="shared" si="2"/>
        <v>1.7</v>
      </c>
    </row>
    <row r="11" spans="1:20" ht="23.25" customHeight="1" x14ac:dyDescent="0.15">
      <c r="B11" s="696" t="s">
        <v>119</v>
      </c>
      <c r="C11" s="697"/>
      <c r="D11" s="156">
        <v>13725794</v>
      </c>
      <c r="E11" s="230">
        <f t="shared" si="0"/>
        <v>5.2</v>
      </c>
      <c r="F11" s="232">
        <v>-1.3461996801286156</v>
      </c>
      <c r="G11" s="750" t="s">
        <v>120</v>
      </c>
      <c r="H11" s="752" t="s">
        <v>121</v>
      </c>
      <c r="I11" s="719"/>
      <c r="J11" s="649">
        <v>2565344</v>
      </c>
      <c r="K11" s="651"/>
      <c r="L11" s="227">
        <f t="shared" si="1"/>
        <v>1</v>
      </c>
      <c r="M11" s="793">
        <v>-0.1</v>
      </c>
      <c r="N11" s="794"/>
      <c r="O11" s="156">
        <v>2565344</v>
      </c>
      <c r="P11" s="649">
        <v>2565344</v>
      </c>
      <c r="Q11" s="651"/>
      <c r="R11" s="231">
        <f t="shared" si="2"/>
        <v>1.7</v>
      </c>
    </row>
    <row r="12" spans="1:20" ht="23.25" customHeight="1" x14ac:dyDescent="0.15">
      <c r="B12" s="696" t="s">
        <v>123</v>
      </c>
      <c r="C12" s="697"/>
      <c r="D12" s="156">
        <v>5746</v>
      </c>
      <c r="E12" s="233">
        <f t="shared" si="0"/>
        <v>0</v>
      </c>
      <c r="F12" s="232">
        <v>11.227255129694154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6321</v>
      </c>
      <c r="E13" s="234">
        <f t="shared" si="0"/>
        <v>0</v>
      </c>
      <c r="F13" s="232">
        <v>16534.2</v>
      </c>
      <c r="G13" s="735" t="s">
        <v>127</v>
      </c>
      <c r="H13" s="736"/>
      <c r="I13" s="719"/>
      <c r="J13" s="649">
        <f>J6+J9+J10</f>
        <v>134575865</v>
      </c>
      <c r="K13" s="651"/>
      <c r="L13" s="227">
        <f t="shared" si="1"/>
        <v>52.2</v>
      </c>
      <c r="M13" s="793">
        <v>1.9</v>
      </c>
      <c r="N13" s="794"/>
      <c r="O13" s="168">
        <f>O6+O9+O10</f>
        <v>72572081</v>
      </c>
      <c r="P13" s="649">
        <f>P6+P9+P10</f>
        <v>62662487</v>
      </c>
      <c r="Q13" s="651"/>
      <c r="R13" s="231">
        <f t="shared" si="2"/>
        <v>41.7</v>
      </c>
    </row>
    <row r="14" spans="1:20" ht="23.25" customHeight="1" x14ac:dyDescent="0.15">
      <c r="B14" s="696" t="s">
        <v>128</v>
      </c>
      <c r="C14" s="697"/>
      <c r="D14" s="156">
        <v>236512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42023465</v>
      </c>
      <c r="K14" s="651"/>
      <c r="L14" s="227">
        <f t="shared" si="1"/>
        <v>16.3</v>
      </c>
      <c r="M14" s="680">
        <v>-3.8</v>
      </c>
      <c r="N14" s="786"/>
      <c r="O14" s="156">
        <v>34252399</v>
      </c>
      <c r="P14" s="649">
        <v>31146882</v>
      </c>
      <c r="Q14" s="651"/>
      <c r="R14" s="235">
        <f t="shared" si="2"/>
        <v>20.7</v>
      </c>
    </row>
    <row r="15" spans="1:20" ht="23.25" customHeight="1" x14ac:dyDescent="0.15">
      <c r="B15" s="792" t="s">
        <v>130</v>
      </c>
      <c r="C15" s="737"/>
      <c r="D15" s="156">
        <v>377448</v>
      </c>
      <c r="E15" s="233">
        <f t="shared" si="0"/>
        <v>0.1</v>
      </c>
      <c r="F15" s="232">
        <v>-15.328637444479339</v>
      </c>
      <c r="G15" s="735" t="s">
        <v>131</v>
      </c>
      <c r="H15" s="736"/>
      <c r="I15" s="719"/>
      <c r="J15" s="649">
        <v>1028226</v>
      </c>
      <c r="K15" s="651"/>
      <c r="L15" s="227">
        <f t="shared" si="1"/>
        <v>0.4</v>
      </c>
      <c r="M15" s="680">
        <v>5.0999999999999996</v>
      </c>
      <c r="N15" s="786"/>
      <c r="O15" s="156">
        <v>949607</v>
      </c>
      <c r="P15" s="649">
        <v>949607</v>
      </c>
      <c r="Q15" s="651"/>
      <c r="R15" s="231">
        <f t="shared" si="2"/>
        <v>0.6</v>
      </c>
    </row>
    <row r="16" spans="1:20" ht="23.25" customHeight="1" x14ac:dyDescent="0.15">
      <c r="B16" s="696" t="s">
        <v>132</v>
      </c>
      <c r="C16" s="737"/>
      <c r="D16" s="156">
        <v>81444038</v>
      </c>
      <c r="E16" s="230">
        <f t="shared" si="0"/>
        <v>30.8</v>
      </c>
      <c r="F16" s="232">
        <v>4.7138140038525167</v>
      </c>
      <c r="G16" s="735" t="s">
        <v>133</v>
      </c>
      <c r="H16" s="736"/>
      <c r="I16" s="719"/>
      <c r="J16" s="649">
        <v>16098691</v>
      </c>
      <c r="K16" s="651"/>
      <c r="L16" s="227">
        <f t="shared" si="1"/>
        <v>6.2</v>
      </c>
      <c r="M16" s="680">
        <v>-0.4</v>
      </c>
      <c r="N16" s="786"/>
      <c r="O16" s="156">
        <v>13079833</v>
      </c>
      <c r="P16" s="649">
        <v>5201754</v>
      </c>
      <c r="Q16" s="651"/>
      <c r="R16" s="231">
        <f t="shared" si="2"/>
        <v>3.5</v>
      </c>
    </row>
    <row r="17" spans="1:21" ht="23.25" customHeight="1" x14ac:dyDescent="0.15">
      <c r="B17" s="738" t="s">
        <v>120</v>
      </c>
      <c r="C17" s="171" t="s">
        <v>134</v>
      </c>
      <c r="D17" s="156">
        <v>79352310</v>
      </c>
      <c r="E17" s="230">
        <f t="shared" si="0"/>
        <v>30</v>
      </c>
      <c r="F17" s="232">
        <v>5.0999999999999996</v>
      </c>
      <c r="G17" s="735" t="s">
        <v>42</v>
      </c>
      <c r="H17" s="736"/>
      <c r="I17" s="719"/>
      <c r="J17" s="649">
        <v>19102360</v>
      </c>
      <c r="K17" s="651"/>
      <c r="L17" s="227">
        <f t="shared" si="1"/>
        <v>7.4</v>
      </c>
      <c r="M17" s="680">
        <v>-12</v>
      </c>
      <c r="N17" s="786"/>
      <c r="O17" s="156">
        <v>18913177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2091728</v>
      </c>
      <c r="E18" s="230">
        <f t="shared" si="0"/>
        <v>0.8</v>
      </c>
      <c r="F18" s="232">
        <v>-8.3000000000000007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46557</v>
      </c>
      <c r="E19" s="230">
        <f t="shared" si="0"/>
        <v>0</v>
      </c>
      <c r="F19" s="232">
        <v>-6.5026609097298929</v>
      </c>
      <c r="G19" s="735" t="s">
        <v>138</v>
      </c>
      <c r="H19" s="736"/>
      <c r="I19" s="719"/>
      <c r="J19" s="649">
        <v>347482</v>
      </c>
      <c r="K19" s="651"/>
      <c r="L19" s="227">
        <f t="shared" si="1"/>
        <v>0.1</v>
      </c>
      <c r="M19" s="680">
        <v>932.8</v>
      </c>
      <c r="N19" s="786"/>
      <c r="O19" s="156">
        <v>342902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149962751</v>
      </c>
      <c r="E20" s="230">
        <f t="shared" si="0"/>
        <v>56.7</v>
      </c>
      <c r="F20" s="232">
        <v>3.5</v>
      </c>
      <c r="G20" s="735" t="s">
        <v>141</v>
      </c>
      <c r="H20" s="736"/>
      <c r="I20" s="719"/>
      <c r="J20" s="649">
        <v>22543018</v>
      </c>
      <c r="K20" s="651"/>
      <c r="L20" s="227">
        <f t="shared" si="1"/>
        <v>8.6999999999999993</v>
      </c>
      <c r="M20" s="680">
        <v>9.6999999999999993</v>
      </c>
      <c r="N20" s="786"/>
      <c r="O20" s="156">
        <v>18874300</v>
      </c>
      <c r="P20" s="649">
        <v>13849904</v>
      </c>
      <c r="Q20" s="651"/>
      <c r="R20" s="231">
        <f>IF(P20=0,"－",ROUND(P20/$P$25*100,1))</f>
        <v>9.1999999999999993</v>
      </c>
    </row>
    <row r="21" spans="1:21" ht="23.25" customHeight="1" x14ac:dyDescent="0.15">
      <c r="B21" s="696" t="s">
        <v>142</v>
      </c>
      <c r="C21" s="697"/>
      <c r="D21" s="156">
        <v>2342859</v>
      </c>
      <c r="E21" s="233">
        <f t="shared" si="0"/>
        <v>0.9</v>
      </c>
      <c r="F21" s="232">
        <v>-4.7493615017900721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3220260</v>
      </c>
      <c r="E22" s="230">
        <f t="shared" si="0"/>
        <v>1.2</v>
      </c>
      <c r="F22" s="226">
        <v>-7.7</v>
      </c>
      <c r="G22" s="733" t="s">
        <v>145</v>
      </c>
      <c r="H22" s="734"/>
      <c r="I22" s="726"/>
      <c r="J22" s="650">
        <f>J24+J27+J28</f>
        <v>21977436</v>
      </c>
      <c r="K22" s="651"/>
      <c r="L22" s="227">
        <f t="shared" si="1"/>
        <v>8.5</v>
      </c>
      <c r="M22" s="680">
        <v>35</v>
      </c>
      <c r="N22" s="786"/>
      <c r="O22" s="172">
        <f>O24+O27+O28</f>
        <v>13123269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835050</v>
      </c>
      <c r="E23" s="230">
        <f t="shared" si="0"/>
        <v>0.3</v>
      </c>
      <c r="F23" s="226">
        <v>1.8</v>
      </c>
      <c r="G23" s="176"/>
      <c r="H23" s="725" t="s">
        <v>148</v>
      </c>
      <c r="I23" s="726"/>
      <c r="J23" s="649">
        <v>688078</v>
      </c>
      <c r="K23" s="651"/>
      <c r="L23" s="227">
        <f t="shared" si="1"/>
        <v>0.3</v>
      </c>
      <c r="M23" s="680">
        <v>1.2</v>
      </c>
      <c r="N23" s="786"/>
      <c r="O23" s="156">
        <v>625514</v>
      </c>
      <c r="P23" s="787">
        <v>113810634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57972670</v>
      </c>
      <c r="E24" s="230">
        <f t="shared" si="0"/>
        <v>21.9</v>
      </c>
      <c r="F24" s="232">
        <v>-10.082563887296841</v>
      </c>
      <c r="G24" s="727" t="s">
        <v>150</v>
      </c>
      <c r="H24" s="725" t="s">
        <v>151</v>
      </c>
      <c r="I24" s="726"/>
      <c r="J24" s="649">
        <v>21977436</v>
      </c>
      <c r="K24" s="651"/>
      <c r="L24" s="227">
        <f t="shared" si="1"/>
        <v>8.5</v>
      </c>
      <c r="M24" s="680">
        <v>35</v>
      </c>
      <c r="N24" s="786"/>
      <c r="O24" s="156">
        <v>13123269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30298582</v>
      </c>
      <c r="E25" s="230">
        <f t="shared" si="0"/>
        <v>11.4</v>
      </c>
      <c r="F25" s="232">
        <v>27.039427294553693</v>
      </c>
      <c r="G25" s="727"/>
      <c r="H25" s="723" t="s">
        <v>120</v>
      </c>
      <c r="I25" s="144" t="s">
        <v>154</v>
      </c>
      <c r="J25" s="649">
        <v>9126321</v>
      </c>
      <c r="K25" s="651"/>
      <c r="L25" s="227">
        <f t="shared" si="1"/>
        <v>3.5</v>
      </c>
      <c r="M25" s="680">
        <v>82.2</v>
      </c>
      <c r="N25" s="786"/>
      <c r="O25" s="156">
        <v>2982713</v>
      </c>
      <c r="P25" s="787">
        <v>150236433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703065</v>
      </c>
      <c r="E26" s="230">
        <f t="shared" si="0"/>
        <v>0.3</v>
      </c>
      <c r="F26" s="232">
        <v>53.892036002591624</v>
      </c>
      <c r="G26" s="727"/>
      <c r="H26" s="724"/>
      <c r="I26" s="144" t="s">
        <v>156</v>
      </c>
      <c r="J26" s="649">
        <v>12851115</v>
      </c>
      <c r="K26" s="651"/>
      <c r="L26" s="227">
        <f t="shared" si="1"/>
        <v>5</v>
      </c>
      <c r="M26" s="680">
        <v>14</v>
      </c>
      <c r="N26" s="786"/>
      <c r="O26" s="156">
        <v>10140556</v>
      </c>
      <c r="R26" s="180"/>
    </row>
    <row r="27" spans="1:21" ht="23.25" customHeight="1" x14ac:dyDescent="0.15">
      <c r="B27" s="696" t="s">
        <v>157</v>
      </c>
      <c r="C27" s="697"/>
      <c r="D27" s="156">
        <v>115566</v>
      </c>
      <c r="E27" s="230">
        <f t="shared" si="0"/>
        <v>0</v>
      </c>
      <c r="F27" s="232">
        <v>115.69271542955262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4048061</v>
      </c>
      <c r="E28" s="234">
        <f t="shared" si="0"/>
        <v>1.5</v>
      </c>
      <c r="F28" s="232">
        <v>-19.938099317980985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11097302</v>
      </c>
      <c r="E29" s="230">
        <f t="shared" si="0"/>
        <v>4.2</v>
      </c>
      <c r="F29" s="232">
        <v>-12.939339583977949</v>
      </c>
      <c r="G29" s="698" t="s">
        <v>162</v>
      </c>
      <c r="H29" s="659"/>
      <c r="I29" s="618"/>
      <c r="J29" s="649">
        <f>SUM(J13:K22)</f>
        <v>257696543</v>
      </c>
      <c r="K29" s="651"/>
      <c r="L29" s="242">
        <f t="shared" si="1"/>
        <v>100</v>
      </c>
      <c r="M29" s="784">
        <v>2.5</v>
      </c>
      <c r="N29" s="785"/>
      <c r="O29" s="182">
        <f>SUM(O13:O22)</f>
        <v>172107568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2974030</v>
      </c>
      <c r="E30" s="230">
        <f t="shared" si="0"/>
        <v>1.1000000000000001</v>
      </c>
      <c r="F30" s="226">
        <v>-3.319576938018201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1076500</v>
      </c>
      <c r="E31" s="230">
        <f t="shared" si="0"/>
        <v>0.4</v>
      </c>
      <c r="F31" s="226">
        <v>-10.216847372810674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114683945</v>
      </c>
      <c r="E32" s="234">
        <f t="shared" si="0"/>
        <v>43.3</v>
      </c>
      <c r="F32" s="226">
        <v>-2.5473358885141124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264646696</v>
      </c>
      <c r="E33" s="243">
        <f t="shared" si="0"/>
        <v>100</v>
      </c>
      <c r="F33" s="244">
        <v>0.77866840094202205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46752602</v>
      </c>
      <c r="O37" s="651"/>
      <c r="P37" s="206">
        <f t="shared" ref="P37:P43" si="3">IF(N37=0,"－",ROUND(N37/$N$43*100,1))</f>
        <v>91.7</v>
      </c>
      <c r="Q37" s="680">
        <v>2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859403</v>
      </c>
      <c r="E38" s="219">
        <f t="shared" ref="E38:E51" si="4">IF(D38=0,"－",ROUND(D38/$D$51*100,1))</f>
        <v>0.3</v>
      </c>
      <c r="F38" s="210">
        <v>-0.5</v>
      </c>
      <c r="G38" s="685">
        <v>859252</v>
      </c>
      <c r="H38" s="686"/>
      <c r="I38" s="687"/>
      <c r="J38" s="245">
        <f t="shared" ref="J38:J51" si="5">IF(G38=0,"－",ROUND(G38/$G$51*100,1))</f>
        <v>0.5</v>
      </c>
      <c r="K38" s="669" t="s">
        <v>173</v>
      </c>
      <c r="L38" s="670"/>
      <c r="M38" s="655"/>
      <c r="N38" s="649">
        <v>304485</v>
      </c>
      <c r="O38" s="651"/>
      <c r="P38" s="206">
        <f t="shared" si="3"/>
        <v>0.6</v>
      </c>
      <c r="Q38" s="680">
        <v>1.9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26494568</v>
      </c>
      <c r="E39" s="219">
        <f t="shared" si="4"/>
        <v>10.3</v>
      </c>
      <c r="F39" s="210">
        <v>-7.4</v>
      </c>
      <c r="G39" s="649">
        <v>23842281</v>
      </c>
      <c r="H39" s="650"/>
      <c r="I39" s="651"/>
      <c r="J39" s="246">
        <f t="shared" si="5"/>
        <v>13.9</v>
      </c>
      <c r="K39" s="669" t="s">
        <v>175</v>
      </c>
      <c r="L39" s="670"/>
      <c r="M39" s="655"/>
      <c r="N39" s="649">
        <v>3910212</v>
      </c>
      <c r="O39" s="651"/>
      <c r="P39" s="206">
        <f t="shared" si="3"/>
        <v>7.7</v>
      </c>
      <c r="Q39" s="680">
        <v>1.8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147701850</v>
      </c>
      <c r="E40" s="219">
        <f t="shared" si="4"/>
        <v>57.3</v>
      </c>
      <c r="F40" s="210">
        <v>5.0999999999999996</v>
      </c>
      <c r="G40" s="649">
        <v>80970887</v>
      </c>
      <c r="H40" s="650"/>
      <c r="I40" s="651"/>
      <c r="J40" s="246">
        <f t="shared" si="5"/>
        <v>47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18978363</v>
      </c>
      <c r="E41" s="219">
        <f t="shared" si="4"/>
        <v>7.4</v>
      </c>
      <c r="F41" s="210">
        <v>-18.7</v>
      </c>
      <c r="G41" s="649">
        <v>14439206</v>
      </c>
      <c r="H41" s="650"/>
      <c r="I41" s="651"/>
      <c r="J41" s="246">
        <f t="shared" si="5"/>
        <v>8.4</v>
      </c>
      <c r="K41" s="669" t="s">
        <v>180</v>
      </c>
      <c r="L41" s="670"/>
      <c r="M41" s="655"/>
      <c r="N41" s="649">
        <v>826</v>
      </c>
      <c r="O41" s="651"/>
      <c r="P41" s="206">
        <f t="shared" si="3"/>
        <v>0</v>
      </c>
      <c r="Q41" s="680">
        <v>16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162299</v>
      </c>
      <c r="E42" s="219">
        <f t="shared" si="4"/>
        <v>0.1</v>
      </c>
      <c r="F42" s="210">
        <v>-2.8</v>
      </c>
      <c r="G42" s="649">
        <v>133618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146186</v>
      </c>
      <c r="E43" s="219">
        <f t="shared" si="4"/>
        <v>0.1</v>
      </c>
      <c r="F43" s="210">
        <v>7.7</v>
      </c>
      <c r="G43" s="649">
        <v>133269</v>
      </c>
      <c r="H43" s="650"/>
      <c r="I43" s="651"/>
      <c r="J43" s="246">
        <f t="shared" si="5"/>
        <v>0.1</v>
      </c>
      <c r="K43" s="669" t="s">
        <v>75</v>
      </c>
      <c r="L43" s="670"/>
      <c r="M43" s="655"/>
      <c r="N43" s="649">
        <f>SUM(N37:O42)</f>
        <v>50968125</v>
      </c>
      <c r="O43" s="651"/>
      <c r="P43" s="234">
        <f t="shared" si="3"/>
        <v>100</v>
      </c>
      <c r="Q43" s="680">
        <v>2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3710103</v>
      </c>
      <c r="E44" s="219">
        <f t="shared" si="4"/>
        <v>1.4</v>
      </c>
      <c r="F44" s="210">
        <v>5.6</v>
      </c>
      <c r="G44" s="649">
        <v>3403469</v>
      </c>
      <c r="H44" s="650"/>
      <c r="I44" s="651"/>
      <c r="J44" s="246">
        <f t="shared" si="5"/>
        <v>2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20537717</v>
      </c>
      <c r="E45" s="219">
        <f t="shared" si="4"/>
        <v>8</v>
      </c>
      <c r="F45" s="210">
        <v>30.6</v>
      </c>
      <c r="G45" s="649">
        <v>12954628</v>
      </c>
      <c r="H45" s="650"/>
      <c r="I45" s="651"/>
      <c r="J45" s="246">
        <f t="shared" si="5"/>
        <v>7.5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532587</v>
      </c>
      <c r="E46" s="219">
        <f t="shared" si="4"/>
        <v>0.2</v>
      </c>
      <c r="F46" s="210">
        <v>15.1</v>
      </c>
      <c r="G46" s="649">
        <v>522726</v>
      </c>
      <c r="H46" s="650"/>
      <c r="I46" s="651"/>
      <c r="J46" s="246">
        <f t="shared" si="5"/>
        <v>0.3</v>
      </c>
      <c r="K46" s="675">
        <v>98.8</v>
      </c>
      <c r="L46" s="676"/>
      <c r="M46" s="677"/>
      <c r="N46" s="678">
        <v>33</v>
      </c>
      <c r="O46" s="677"/>
      <c r="P46" s="678">
        <v>97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36008010</v>
      </c>
      <c r="E47" s="219">
        <f t="shared" si="4"/>
        <v>14</v>
      </c>
      <c r="F47" s="210">
        <v>1.3</v>
      </c>
      <c r="G47" s="649">
        <v>32282775</v>
      </c>
      <c r="H47" s="650"/>
      <c r="I47" s="651"/>
      <c r="J47" s="246">
        <f t="shared" si="5"/>
        <v>18.8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2565457</v>
      </c>
      <c r="E49" s="219">
        <f t="shared" si="4"/>
        <v>1</v>
      </c>
      <c r="F49" s="210">
        <v>-0.1</v>
      </c>
      <c r="G49" s="649">
        <v>2565457</v>
      </c>
      <c r="H49" s="650"/>
      <c r="I49" s="651"/>
      <c r="J49" s="246">
        <f t="shared" si="5"/>
        <v>1.5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55263920</v>
      </c>
      <c r="O50" s="623"/>
      <c r="P50" s="217">
        <v>-0.5</v>
      </c>
      <c r="Q50" s="619">
        <v>7426840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257696543</v>
      </c>
      <c r="E51" s="780">
        <f t="shared" si="4"/>
        <v>100</v>
      </c>
      <c r="F51" s="639">
        <v>2.5</v>
      </c>
      <c r="G51" s="641">
        <f>SUM(G38:I50)</f>
        <v>172107568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54586252</v>
      </c>
      <c r="O51" s="628"/>
      <c r="P51" s="219">
        <v>-0.9</v>
      </c>
      <c r="Q51" s="627">
        <v>164318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8957487</v>
      </c>
      <c r="O52" s="623"/>
      <c r="P52" s="217">
        <v>1.5</v>
      </c>
      <c r="Q52" s="619">
        <v>1708102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8827104</v>
      </c>
      <c r="O53" s="615"/>
      <c r="P53" s="222">
        <v>2.4</v>
      </c>
      <c r="Q53" s="614">
        <v>145349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48775462</v>
      </c>
      <c r="O54" s="623"/>
      <c r="P54" s="217">
        <v>4</v>
      </c>
      <c r="Q54" s="619">
        <v>7898148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47752802</v>
      </c>
      <c r="O55" s="615"/>
      <c r="P55" s="219">
        <v>5.0999999999999996</v>
      </c>
      <c r="Q55" s="614">
        <v>296186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124</v>
      </c>
      <c r="O56" s="623"/>
      <c r="P56" s="217" t="s">
        <v>124</v>
      </c>
      <c r="Q56" s="619" t="s">
        <v>124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22" t="s">
        <v>124</v>
      </c>
      <c r="Q57" s="614" t="s">
        <v>124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3"/>
      <c r="P58" s="217" t="s">
        <v>124</v>
      </c>
      <c r="Q58" s="619" t="s">
        <v>124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 t="s">
        <v>124</v>
      </c>
      <c r="O59" s="615"/>
      <c r="P59" s="219" t="s">
        <v>124</v>
      </c>
      <c r="Q59" s="614" t="s">
        <v>124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610" t="s">
        <v>124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9" priority="2" stopIfTrue="1">
      <formula>"IF(AND(D6=0,F6=0,【参考】24右!F6=0））"</formula>
    </cfRule>
  </conditionalFormatting>
  <conditionalFormatting sqref="M6:N29">
    <cfRule type="expression" dxfId="8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569A-2016-4F98-892B-6896D3B455DD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2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2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2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2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265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752608</v>
      </c>
      <c r="F5" s="388"/>
      <c r="G5" s="388"/>
      <c r="H5" s="388"/>
      <c r="I5" s="14" t="s">
        <v>7</v>
      </c>
      <c r="J5" s="599">
        <v>48.08</v>
      </c>
      <c r="K5" s="600"/>
      <c r="L5" s="600"/>
      <c r="M5" s="600"/>
      <c r="N5" s="15" t="s">
        <v>8</v>
      </c>
      <c r="O5" s="601">
        <v>15653</v>
      </c>
      <c r="P5" s="596"/>
      <c r="Q5" s="596"/>
      <c r="R5" s="596"/>
      <c r="S5" s="596"/>
      <c r="T5" s="596"/>
      <c r="U5" s="14" t="s">
        <v>7</v>
      </c>
      <c r="V5" s="601">
        <v>752608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743428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721722</v>
      </c>
      <c r="F6" s="368"/>
      <c r="G6" s="368"/>
      <c r="H6" s="368"/>
      <c r="I6" s="19" t="s">
        <v>7</v>
      </c>
      <c r="J6" s="590">
        <v>48.08</v>
      </c>
      <c r="K6" s="591"/>
      <c r="L6" s="591"/>
      <c r="M6" s="591"/>
      <c r="N6" s="20" t="s">
        <v>8</v>
      </c>
      <c r="O6" s="592">
        <v>15011</v>
      </c>
      <c r="P6" s="593"/>
      <c r="Q6" s="593"/>
      <c r="R6" s="593"/>
      <c r="S6" s="593"/>
      <c r="T6" s="593"/>
      <c r="U6" s="19" t="s">
        <v>7</v>
      </c>
      <c r="V6" s="592">
        <v>721722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739757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320634548</v>
      </c>
      <c r="H10" s="396"/>
      <c r="I10" s="396"/>
      <c r="J10" s="396"/>
      <c r="K10" s="396"/>
      <c r="L10" s="46"/>
      <c r="M10" s="47"/>
      <c r="N10" s="395">
        <v>318828220</v>
      </c>
      <c r="O10" s="396"/>
      <c r="P10" s="396"/>
      <c r="Q10" s="396"/>
      <c r="R10" s="48"/>
      <c r="S10" s="772">
        <f>IF(N10=0,IF(G10&gt;0,"皆増","－"),IF(G10=0,"皆減",ROUND((G10-N10)/N10*100,1)))</f>
        <v>0.6</v>
      </c>
      <c r="T10" s="773"/>
      <c r="U10" s="581" t="s">
        <v>23</v>
      </c>
      <c r="V10" s="429"/>
      <c r="W10" s="429"/>
      <c r="X10" s="429"/>
      <c r="Y10" s="400"/>
      <c r="Z10" s="395">
        <v>180380890</v>
      </c>
      <c r="AA10" s="396"/>
      <c r="AB10" s="396"/>
      <c r="AC10" s="396"/>
      <c r="AD10" s="49"/>
      <c r="AE10" s="50"/>
      <c r="AF10" s="395">
        <v>170333483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312286631</v>
      </c>
      <c r="H12" s="351"/>
      <c r="I12" s="351"/>
      <c r="J12" s="351"/>
      <c r="K12" s="351"/>
      <c r="L12" s="46"/>
      <c r="M12" s="47"/>
      <c r="N12" s="350">
        <v>309119117</v>
      </c>
      <c r="O12" s="351"/>
      <c r="P12" s="351"/>
      <c r="Q12" s="351"/>
      <c r="R12" s="48"/>
      <c r="S12" s="772">
        <f>IF(N12=0,IF(G12&gt;0,"皆増","－"),IF(G12=0,"皆減",ROUND((G12-N12)/N12*100,1)))</f>
        <v>1</v>
      </c>
      <c r="T12" s="773"/>
      <c r="U12" s="574" t="s">
        <v>26</v>
      </c>
      <c r="V12" s="380"/>
      <c r="W12" s="380"/>
      <c r="X12" s="380"/>
      <c r="Y12" s="381"/>
      <c r="Z12" s="395">
        <v>82384814</v>
      </c>
      <c r="AA12" s="396"/>
      <c r="AB12" s="396"/>
      <c r="AC12" s="396"/>
      <c r="AD12" s="62"/>
      <c r="AE12" s="63" t="s">
        <v>19</v>
      </c>
      <c r="AF12" s="395">
        <v>76873533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8347917</v>
      </c>
      <c r="H14" s="351"/>
      <c r="I14" s="351"/>
      <c r="J14" s="351"/>
      <c r="K14" s="351"/>
      <c r="L14" s="46"/>
      <c r="M14" s="47"/>
      <c r="N14" s="350">
        <f>N10-N12</f>
        <v>9709103</v>
      </c>
      <c r="O14" s="351"/>
      <c r="P14" s="351"/>
      <c r="Q14" s="351"/>
      <c r="R14" s="68"/>
      <c r="S14" s="772">
        <f>IF(N14=0,IF(G14&gt;0,"皆増","－"),IF(G14=0,"皆減",ROUND((G14-N14)/N14*100,1)))</f>
        <v>-14</v>
      </c>
      <c r="T14" s="773"/>
      <c r="U14" s="574" t="s">
        <v>29</v>
      </c>
      <c r="V14" s="380"/>
      <c r="W14" s="380"/>
      <c r="X14" s="380"/>
      <c r="Y14" s="381"/>
      <c r="Z14" s="395">
        <v>192226207</v>
      </c>
      <c r="AA14" s="396"/>
      <c r="AB14" s="396"/>
      <c r="AC14" s="396"/>
      <c r="AD14" s="69"/>
      <c r="AE14" s="63" t="s">
        <v>19</v>
      </c>
      <c r="AF14" s="395">
        <v>181575635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1289996</v>
      </c>
      <c r="H16" s="396"/>
      <c r="I16" s="396"/>
      <c r="J16" s="396"/>
      <c r="K16" s="396"/>
      <c r="L16" s="46"/>
      <c r="M16" s="47"/>
      <c r="N16" s="395">
        <v>199297</v>
      </c>
      <c r="O16" s="396"/>
      <c r="P16" s="396"/>
      <c r="Q16" s="396"/>
      <c r="R16" s="48"/>
      <c r="S16" s="772">
        <f>IF(N16=0,IF(G16&gt;0,"皆増","－"),IF(G16=0,"皆減",ROUND((G16-N16)/N16*100,1)))</f>
        <v>547.29999999999995</v>
      </c>
      <c r="T16" s="773"/>
      <c r="U16" s="547" t="s">
        <v>33</v>
      </c>
      <c r="V16" s="548"/>
      <c r="W16" s="548"/>
      <c r="X16" s="548"/>
      <c r="Y16" s="549"/>
      <c r="Z16" s="567" t="s">
        <v>241</v>
      </c>
      <c r="AA16" s="568"/>
      <c r="AB16" s="568"/>
      <c r="AC16" s="568"/>
      <c r="AD16" s="69"/>
      <c r="AE16" s="63" t="s">
        <v>19</v>
      </c>
      <c r="AF16" s="567" t="s">
        <v>124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7057921</v>
      </c>
      <c r="H18" s="351"/>
      <c r="I18" s="351"/>
      <c r="J18" s="351"/>
      <c r="K18" s="351"/>
      <c r="L18" s="46"/>
      <c r="M18" s="47"/>
      <c r="N18" s="350">
        <f>N14-N16</f>
        <v>9509806</v>
      </c>
      <c r="O18" s="351"/>
      <c r="P18" s="351"/>
      <c r="Q18" s="351"/>
      <c r="R18" s="68"/>
      <c r="S18" s="772">
        <f>IF(N18=0,IF(G18&gt;0,"皆増","－"),IF(G18=0,"皆減",ROUND((G18-N18)/N18*100,1)))</f>
        <v>-25.8</v>
      </c>
      <c r="T18" s="773"/>
      <c r="U18" s="574" t="s">
        <v>38</v>
      </c>
      <c r="V18" s="380"/>
      <c r="W18" s="380"/>
      <c r="X18" s="380"/>
      <c r="Y18" s="381"/>
      <c r="Z18" s="559">
        <v>0.46</v>
      </c>
      <c r="AA18" s="560"/>
      <c r="AB18" s="560"/>
      <c r="AC18" s="560"/>
      <c r="AD18" s="74"/>
      <c r="AE18" s="75"/>
      <c r="AF18" s="61">
        <v>0.47</v>
      </c>
      <c r="AG18" s="560">
        <v>0.47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-2451885</v>
      </c>
      <c r="H20" s="396"/>
      <c r="I20" s="396"/>
      <c r="J20" s="396"/>
      <c r="K20" s="396"/>
      <c r="L20" s="46"/>
      <c r="M20" s="47"/>
      <c r="N20" s="395">
        <v>-718188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3.7</v>
      </c>
      <c r="AA20" s="554"/>
      <c r="AB20" s="554"/>
      <c r="AC20" s="554"/>
      <c r="AD20" s="45"/>
      <c r="AE20" s="80" t="s">
        <v>20</v>
      </c>
      <c r="AF20" s="34">
        <v>5.2</v>
      </c>
      <c r="AG20" s="557">
        <v>5.2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38460</v>
      </c>
      <c r="H22" s="396"/>
      <c r="I22" s="396"/>
      <c r="J22" s="396"/>
      <c r="K22" s="396"/>
      <c r="L22" s="46"/>
      <c r="M22" s="47"/>
      <c r="N22" s="395">
        <v>37328</v>
      </c>
      <c r="O22" s="396"/>
      <c r="P22" s="396"/>
      <c r="Q22" s="396"/>
      <c r="R22" s="48"/>
      <c r="S22" s="772">
        <f>IF(N22=0,IF(G22&gt;0,"皆増","－"),IF(G22=0,"皆減",ROUND((G22-N22)/N22*100,1)))</f>
        <v>3</v>
      </c>
      <c r="T22" s="773"/>
      <c r="U22" s="547" t="s">
        <v>44</v>
      </c>
      <c r="V22" s="548"/>
      <c r="W22" s="548"/>
      <c r="X22" s="548"/>
      <c r="Y22" s="549"/>
      <c r="Z22" s="553">
        <v>80.599999999999994</v>
      </c>
      <c r="AA22" s="554"/>
      <c r="AB22" s="554"/>
      <c r="AC22" s="554"/>
      <c r="AD22" s="45"/>
      <c r="AE22" s="80" t="s">
        <v>20</v>
      </c>
      <c r="AF22" s="34">
        <v>81.7</v>
      </c>
      <c r="AG22" s="557">
        <v>81.7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48474522</v>
      </c>
      <c r="AA24" s="526"/>
      <c r="AB24" s="526"/>
      <c r="AC24" s="526"/>
      <c r="AD24" s="69"/>
      <c r="AE24" s="63" t="s">
        <v>19</v>
      </c>
      <c r="AF24" s="525">
        <v>49636765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3000000</v>
      </c>
      <c r="H26" s="396"/>
      <c r="I26" s="396"/>
      <c r="J26" s="396"/>
      <c r="K26" s="396"/>
      <c r="L26" s="46"/>
      <c r="M26" s="47"/>
      <c r="N26" s="395">
        <v>3200000</v>
      </c>
      <c r="O26" s="396"/>
      <c r="P26" s="396"/>
      <c r="Q26" s="396"/>
      <c r="R26" s="48"/>
      <c r="S26" s="772">
        <f>IF(N26=0,IF(G26&gt;0,"皆増","－"),IF(G26=0,"皆減",ROUND((G26-N26)/N26*100,1)))</f>
        <v>-6.3</v>
      </c>
      <c r="T26" s="773"/>
      <c r="U26" s="547" t="s">
        <v>50</v>
      </c>
      <c r="V26" s="548"/>
      <c r="W26" s="548"/>
      <c r="X26" s="548"/>
      <c r="Y26" s="549"/>
      <c r="Z26" s="525">
        <v>54395431</v>
      </c>
      <c r="AA26" s="526"/>
      <c r="AB26" s="526"/>
      <c r="AC26" s="526"/>
      <c r="AD26" s="69"/>
      <c r="AE26" s="63" t="s">
        <v>19</v>
      </c>
      <c r="AF26" s="525">
        <v>41755074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-5413425</v>
      </c>
      <c r="H28" s="351"/>
      <c r="I28" s="351"/>
      <c r="J28" s="351"/>
      <c r="K28" s="351"/>
      <c r="L28" s="46"/>
      <c r="M28" s="47"/>
      <c r="N28" s="350">
        <f>N20+N22+N24-N26</f>
        <v>-3880860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209</v>
      </c>
      <c r="I34" s="489"/>
      <c r="J34" s="489"/>
      <c r="K34" s="489"/>
      <c r="L34" s="98" t="s">
        <v>61</v>
      </c>
      <c r="M34" s="47"/>
      <c r="N34" s="99"/>
      <c r="O34" s="489" t="s">
        <v>209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-2.5</v>
      </c>
      <c r="AB34" s="481"/>
      <c r="AC34" s="481"/>
      <c r="AD34" s="497" t="s">
        <v>63</v>
      </c>
      <c r="AE34" s="498"/>
      <c r="AF34" s="45"/>
      <c r="AG34" s="102"/>
      <c r="AH34" s="481">
        <v>-2.5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209</v>
      </c>
      <c r="I36" s="489"/>
      <c r="J36" s="489"/>
      <c r="K36" s="489"/>
      <c r="L36" s="98" t="s">
        <v>61</v>
      </c>
      <c r="M36" s="47"/>
      <c r="N36" s="99"/>
      <c r="O36" s="489" t="s">
        <v>209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936" t="s">
        <v>209</v>
      </c>
      <c r="AB36" s="936"/>
      <c r="AC36" s="936"/>
      <c r="AD36" s="497" t="s">
        <v>63</v>
      </c>
      <c r="AE36" s="498"/>
      <c r="AF36" s="61"/>
      <c r="AG36" s="102"/>
      <c r="AH36" s="481" t="s">
        <v>209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47288502</v>
      </c>
      <c r="Y43" s="396"/>
      <c r="Z43" s="397"/>
      <c r="AA43" s="395">
        <v>5326272</v>
      </c>
      <c r="AB43" s="396"/>
      <c r="AC43" s="397"/>
      <c r="AD43" s="413">
        <v>49608998</v>
      </c>
      <c r="AE43" s="414"/>
      <c r="AF43" s="414"/>
      <c r="AG43" s="415"/>
      <c r="AH43" s="395">
        <v>102223772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4160</v>
      </c>
      <c r="F44" s="376"/>
      <c r="G44" s="377"/>
      <c r="H44" s="375">
        <v>307632</v>
      </c>
      <c r="I44" s="376"/>
      <c r="J44" s="376"/>
      <c r="K44" s="377"/>
      <c r="L44" s="375">
        <v>166</v>
      </c>
      <c r="M44" s="376"/>
      <c r="N44" s="377"/>
      <c r="O44" s="375">
        <v>4157</v>
      </c>
      <c r="P44" s="376"/>
      <c r="Q44" s="375">
        <v>305612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414</v>
      </c>
      <c r="F45" s="388"/>
      <c r="G45" s="389"/>
      <c r="H45" s="387">
        <v>294578</v>
      </c>
      <c r="I45" s="388"/>
      <c r="J45" s="388"/>
      <c r="K45" s="389"/>
      <c r="L45" s="387">
        <v>0</v>
      </c>
      <c r="M45" s="388"/>
      <c r="N45" s="389"/>
      <c r="O45" s="387">
        <v>450</v>
      </c>
      <c r="P45" s="388"/>
      <c r="Q45" s="387">
        <v>295211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4798460</v>
      </c>
      <c r="Y45" s="396"/>
      <c r="Z45" s="397"/>
      <c r="AA45" s="350">
        <v>9758</v>
      </c>
      <c r="AB45" s="351"/>
      <c r="AC45" s="352"/>
      <c r="AD45" s="395">
        <v>4927535</v>
      </c>
      <c r="AE45" s="396"/>
      <c r="AF45" s="396"/>
      <c r="AG45" s="397"/>
      <c r="AH45" s="395">
        <v>9735753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29</v>
      </c>
      <c r="F46" s="351"/>
      <c r="G46" s="352"/>
      <c r="H46" s="350">
        <v>331941</v>
      </c>
      <c r="I46" s="351"/>
      <c r="J46" s="351"/>
      <c r="K46" s="352"/>
      <c r="L46" s="350">
        <v>1</v>
      </c>
      <c r="M46" s="351"/>
      <c r="N46" s="352"/>
      <c r="O46" s="350">
        <v>27</v>
      </c>
      <c r="P46" s="351"/>
      <c r="Q46" s="350">
        <v>337748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3000000</v>
      </c>
      <c r="Y47" s="351"/>
      <c r="Z47" s="352"/>
      <c r="AA47" s="350">
        <v>0</v>
      </c>
      <c r="AB47" s="351"/>
      <c r="AC47" s="352"/>
      <c r="AD47" s="350">
        <v>96917</v>
      </c>
      <c r="AE47" s="351"/>
      <c r="AF47" s="351"/>
      <c r="AG47" s="352"/>
      <c r="AH47" s="350">
        <v>3096917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60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4189</v>
      </c>
      <c r="F49" s="388"/>
      <c r="G49" s="389"/>
      <c r="H49" s="387">
        <v>307800</v>
      </c>
      <c r="I49" s="388"/>
      <c r="J49" s="388"/>
      <c r="K49" s="389"/>
      <c r="L49" s="387">
        <f>L44+L46+L48</f>
        <v>167</v>
      </c>
      <c r="M49" s="388"/>
      <c r="N49" s="389"/>
      <c r="O49" s="387">
        <v>4184</v>
      </c>
      <c r="P49" s="388"/>
      <c r="Q49" s="387">
        <v>305819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191</v>
      </c>
      <c r="F50" s="351"/>
      <c r="G50" s="352"/>
      <c r="H50" s="350">
        <v>297237</v>
      </c>
      <c r="I50" s="351"/>
      <c r="J50" s="351"/>
      <c r="K50" s="352"/>
      <c r="L50" s="350">
        <v>12</v>
      </c>
      <c r="M50" s="351"/>
      <c r="N50" s="352"/>
      <c r="O50" s="350">
        <v>188</v>
      </c>
      <c r="P50" s="351"/>
      <c r="Q50" s="350">
        <v>310183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49086962</v>
      </c>
      <c r="Y51" s="351"/>
      <c r="Z51" s="352"/>
      <c r="AA51" s="350">
        <f>AA43+AA45-AA47+AA49</f>
        <v>5336030</v>
      </c>
      <c r="AB51" s="351"/>
      <c r="AC51" s="352"/>
      <c r="AD51" s="356">
        <f>AD43+AD45-AD47+AD49</f>
        <v>54439616</v>
      </c>
      <c r="AE51" s="357"/>
      <c r="AF51" s="357"/>
      <c r="AG51" s="358"/>
      <c r="AH51" s="350">
        <f>AH43+AH45-AH47+AH49</f>
        <v>108862608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4380</v>
      </c>
      <c r="F52" s="368"/>
      <c r="G52" s="369"/>
      <c r="H52" s="367">
        <v>307340</v>
      </c>
      <c r="I52" s="368"/>
      <c r="J52" s="368"/>
      <c r="K52" s="369"/>
      <c r="L52" s="367">
        <f>L49+L50</f>
        <v>179</v>
      </c>
      <c r="M52" s="368"/>
      <c r="N52" s="369"/>
      <c r="O52" s="367">
        <v>4372</v>
      </c>
      <c r="P52" s="368"/>
      <c r="Q52" s="367">
        <v>306007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9FEF-4DA5-41F9-A7BE-2FFC24773771}">
  <dimension ref="A1:V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21" width="11.5" style="2" hidden="1" customWidth="1"/>
    <col min="22" max="22" width="0" style="2" hidden="1" customWidth="1"/>
    <col min="23" max="16384" width="8.125" style="2"/>
  </cols>
  <sheetData>
    <row r="1" spans="1:22" ht="24" customHeight="1" thickBot="1" x14ac:dyDescent="0.25">
      <c r="A1" s="2" t="s">
        <v>97</v>
      </c>
      <c r="N1" s="140" t="s">
        <v>98</v>
      </c>
      <c r="O1" s="141"/>
      <c r="P1" s="763" t="s">
        <v>214</v>
      </c>
      <c r="Q1" s="764"/>
      <c r="R1" s="764"/>
    </row>
    <row r="2" spans="1:22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2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2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2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2" ht="23.25" customHeight="1" x14ac:dyDescent="0.15">
      <c r="B6" s="758" t="s">
        <v>108</v>
      </c>
      <c r="C6" s="759"/>
      <c r="D6" s="156">
        <v>37033401</v>
      </c>
      <c r="E6" s="219">
        <f t="shared" ref="E6:E33" si="0">IF(D6=0,"－",ROUND(D6/$D$33*100,1))</f>
        <v>22.2</v>
      </c>
      <c r="F6" s="226">
        <v>3.9</v>
      </c>
      <c r="G6" s="760" t="s">
        <v>109</v>
      </c>
      <c r="H6" s="761"/>
      <c r="I6" s="762"/>
      <c r="J6" s="685">
        <v>15600585</v>
      </c>
      <c r="K6" s="687"/>
      <c r="L6" s="227">
        <f t="shared" ref="L6:L29" si="1">IF(J6=0,"－",ROUND(J6/$J$29*100,1))</f>
        <v>9.6</v>
      </c>
      <c r="M6" s="793">
        <v>-3.7</v>
      </c>
      <c r="N6" s="794"/>
      <c r="O6" s="156">
        <v>14274223</v>
      </c>
      <c r="P6" s="685">
        <v>13965899</v>
      </c>
      <c r="Q6" s="687"/>
      <c r="R6" s="228">
        <f t="shared" ref="R6:R16" si="2">IF(P6=0,"－",ROUND(P6/$P$25*100,1))</f>
        <v>16.3</v>
      </c>
      <c r="U6" s="1" t="e">
        <f>J6-[1]R4決算_右!J6</f>
        <v>#REF!</v>
      </c>
      <c r="V6" s="229" t="e">
        <f>U6/[1]R4決算_右!J6</f>
        <v>#REF!</v>
      </c>
    </row>
    <row r="7" spans="1:22" ht="23.25" customHeight="1" x14ac:dyDescent="0.15">
      <c r="B7" s="696" t="s">
        <v>110</v>
      </c>
      <c r="C7" s="697"/>
      <c r="D7" s="156">
        <v>394043</v>
      </c>
      <c r="E7" s="230">
        <f t="shared" si="0"/>
        <v>0.2</v>
      </c>
      <c r="F7" s="226">
        <v>0.6</v>
      </c>
      <c r="G7" s="162" t="s">
        <v>111</v>
      </c>
      <c r="H7" s="753" t="s">
        <v>112</v>
      </c>
      <c r="I7" s="753"/>
      <c r="J7" s="649">
        <v>10358371</v>
      </c>
      <c r="K7" s="651"/>
      <c r="L7" s="227">
        <f t="shared" si="1"/>
        <v>6.4</v>
      </c>
      <c r="M7" s="793">
        <v>1.4</v>
      </c>
      <c r="N7" s="794"/>
      <c r="O7" s="156">
        <v>9209217</v>
      </c>
      <c r="P7" s="649">
        <v>8815684</v>
      </c>
      <c r="Q7" s="651"/>
      <c r="R7" s="231">
        <f t="shared" si="2"/>
        <v>10.3</v>
      </c>
      <c r="U7" s="1">
        <f>J7-[2]R4決算_右!J7</f>
        <v>139029</v>
      </c>
      <c r="V7" s="229">
        <f>U7/[2]R4決算_右!J7</f>
        <v>1.360449625817396E-2</v>
      </c>
    </row>
    <row r="8" spans="1:22" ht="23.25" customHeight="1" x14ac:dyDescent="0.15">
      <c r="B8" s="696" t="s">
        <v>113</v>
      </c>
      <c r="C8" s="697"/>
      <c r="D8" s="156">
        <v>133134</v>
      </c>
      <c r="E8" s="230">
        <f t="shared" si="0"/>
        <v>0.1</v>
      </c>
      <c r="F8" s="226">
        <v>20.8</v>
      </c>
      <c r="G8" s="164"/>
      <c r="H8" s="753" t="s">
        <v>114</v>
      </c>
      <c r="I8" s="753"/>
      <c r="J8" s="649">
        <v>434194</v>
      </c>
      <c r="K8" s="651"/>
      <c r="L8" s="227">
        <f t="shared" si="1"/>
        <v>0.3</v>
      </c>
      <c r="M8" s="793">
        <v>-63.4</v>
      </c>
      <c r="N8" s="794"/>
      <c r="O8" s="156">
        <v>434194</v>
      </c>
      <c r="P8" s="649">
        <v>308888</v>
      </c>
      <c r="Q8" s="651"/>
      <c r="R8" s="231">
        <f t="shared" si="2"/>
        <v>0.4</v>
      </c>
      <c r="U8" s="1">
        <f>J8-[2]R4決算_右!J8</f>
        <v>-750829</v>
      </c>
      <c r="V8" s="229">
        <f>U8/[2]R4決算_右!J8</f>
        <v>-0.63359867276837667</v>
      </c>
    </row>
    <row r="9" spans="1:22" ht="23.25" customHeight="1" x14ac:dyDescent="0.15">
      <c r="B9" s="696" t="s">
        <v>115</v>
      </c>
      <c r="C9" s="697"/>
      <c r="D9" s="156">
        <v>710191</v>
      </c>
      <c r="E9" s="230">
        <f t="shared" si="0"/>
        <v>0.4</v>
      </c>
      <c r="F9" s="232" t="s">
        <v>215</v>
      </c>
      <c r="G9" s="735" t="s">
        <v>116</v>
      </c>
      <c r="H9" s="736"/>
      <c r="I9" s="719"/>
      <c r="J9" s="649">
        <v>22466320</v>
      </c>
      <c r="K9" s="651"/>
      <c r="L9" s="227">
        <f t="shared" si="1"/>
        <v>13.9</v>
      </c>
      <c r="M9" s="793">
        <v>4.7</v>
      </c>
      <c r="N9" s="794"/>
      <c r="O9" s="156">
        <v>11686440</v>
      </c>
      <c r="P9" s="649">
        <v>9806967</v>
      </c>
      <c r="Q9" s="651"/>
      <c r="R9" s="231">
        <f t="shared" si="2"/>
        <v>11.5</v>
      </c>
      <c r="U9" s="1">
        <f>J9-[2]R4決算_右!J9</f>
        <v>1014982</v>
      </c>
      <c r="V9" s="229">
        <f>U9/[2]R4決算_右!J9</f>
        <v>4.7315556726578084E-2</v>
      </c>
    </row>
    <row r="10" spans="1:22" ht="23.25" customHeight="1" x14ac:dyDescent="0.15">
      <c r="B10" s="696" t="s">
        <v>117</v>
      </c>
      <c r="C10" s="697"/>
      <c r="D10" s="156">
        <v>767424</v>
      </c>
      <c r="E10" s="230">
        <f t="shared" si="0"/>
        <v>0.5</v>
      </c>
      <c r="F10" s="232">
        <v>67.400000000000006</v>
      </c>
      <c r="G10" s="735" t="s">
        <v>118</v>
      </c>
      <c r="H10" s="736"/>
      <c r="I10" s="719"/>
      <c r="J10" s="649">
        <v>1403624</v>
      </c>
      <c r="K10" s="651"/>
      <c r="L10" s="227">
        <f t="shared" si="1"/>
        <v>0.9</v>
      </c>
      <c r="M10" s="793">
        <v>16.399999999999999</v>
      </c>
      <c r="N10" s="794"/>
      <c r="O10" s="156">
        <v>1403624</v>
      </c>
      <c r="P10" s="649">
        <v>1403624</v>
      </c>
      <c r="Q10" s="651"/>
      <c r="R10" s="231">
        <f t="shared" si="2"/>
        <v>1.6</v>
      </c>
      <c r="U10" s="1">
        <f>J10-[2]R4決算_右!J10</f>
        <v>197812</v>
      </c>
      <c r="V10" s="229">
        <f>U10/[2]R4決算_右!J10</f>
        <v>0.16404879035869604</v>
      </c>
    </row>
    <row r="11" spans="1:22" ht="23.25" customHeight="1" x14ac:dyDescent="0.15">
      <c r="B11" s="696" t="s">
        <v>119</v>
      </c>
      <c r="C11" s="697"/>
      <c r="D11" s="156">
        <v>10073332</v>
      </c>
      <c r="E11" s="230">
        <f t="shared" si="0"/>
        <v>6</v>
      </c>
      <c r="F11" s="232">
        <v>-1.4</v>
      </c>
      <c r="G11" s="750" t="s">
        <v>120</v>
      </c>
      <c r="H11" s="752" t="s">
        <v>121</v>
      </c>
      <c r="I11" s="719"/>
      <c r="J11" s="649">
        <v>1403624</v>
      </c>
      <c r="K11" s="651"/>
      <c r="L11" s="227">
        <f t="shared" si="1"/>
        <v>0.9</v>
      </c>
      <c r="M11" s="793">
        <v>16.399999999999999</v>
      </c>
      <c r="N11" s="794"/>
      <c r="O11" s="156">
        <v>1403624</v>
      </c>
      <c r="P11" s="649">
        <v>1403624</v>
      </c>
      <c r="Q11" s="651"/>
      <c r="R11" s="231">
        <f t="shared" si="2"/>
        <v>1.6</v>
      </c>
      <c r="U11" s="1">
        <f>J11-[2]R4決算_右!J11</f>
        <v>197812</v>
      </c>
      <c r="V11" s="229">
        <f>U11/[2]R4決算_右!J11</f>
        <v>0.16404879035869604</v>
      </c>
    </row>
    <row r="12" spans="1:22" ht="23.25" customHeight="1" x14ac:dyDescent="0.15">
      <c r="B12" s="696" t="s">
        <v>123</v>
      </c>
      <c r="C12" s="697"/>
      <c r="D12" s="156">
        <v>0</v>
      </c>
      <c r="E12" s="233" t="str">
        <f>IF(D12=0,"－",ROUND(D12/$D$33*100,1))</f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  <c r="U12" s="1">
        <f>J12-[2]R4決算_右!J12</f>
        <v>0</v>
      </c>
      <c r="V12" s="229" t="e">
        <f>U12/[2]R4決算_右!J12</f>
        <v>#DIV/0!</v>
      </c>
    </row>
    <row r="13" spans="1:22" ht="23.25" customHeight="1" x14ac:dyDescent="0.15">
      <c r="B13" s="696" t="s">
        <v>126</v>
      </c>
      <c r="C13" s="697"/>
      <c r="D13" s="156">
        <v>3002</v>
      </c>
      <c r="E13" s="234">
        <f t="shared" si="0"/>
        <v>0</v>
      </c>
      <c r="F13" s="232">
        <v>16577.8</v>
      </c>
      <c r="G13" s="735" t="s">
        <v>127</v>
      </c>
      <c r="H13" s="736"/>
      <c r="I13" s="719"/>
      <c r="J13" s="649">
        <f>J6+J9+J10</f>
        <v>39470529</v>
      </c>
      <c r="K13" s="651"/>
      <c r="L13" s="227">
        <f t="shared" si="1"/>
        <v>24.4</v>
      </c>
      <c r="M13" s="793">
        <v>1.6</v>
      </c>
      <c r="N13" s="794"/>
      <c r="O13" s="168">
        <f>O6+O9+O10</f>
        <v>27364287</v>
      </c>
      <c r="P13" s="649">
        <f>P6+P9+P10</f>
        <v>25176490</v>
      </c>
      <c r="Q13" s="651"/>
      <c r="R13" s="231">
        <f t="shared" si="2"/>
        <v>29.4</v>
      </c>
      <c r="U13" s="1">
        <f>J13-[2]R4決算_右!J13</f>
        <v>607093</v>
      </c>
      <c r="V13" s="229">
        <f>U13/[2]R4決算_右!J13</f>
        <v>1.5621186968645799E-2</v>
      </c>
    </row>
    <row r="14" spans="1:22" ht="23.25" customHeight="1" x14ac:dyDescent="0.15">
      <c r="B14" s="696" t="s">
        <v>128</v>
      </c>
      <c r="C14" s="697"/>
      <c r="D14" s="156">
        <v>112319</v>
      </c>
      <c r="E14" s="234">
        <f t="shared" si="0"/>
        <v>0.1</v>
      </c>
      <c r="F14" s="232">
        <v>9.6999999999999993</v>
      </c>
      <c r="G14" s="735" t="s">
        <v>129</v>
      </c>
      <c r="H14" s="736"/>
      <c r="I14" s="719"/>
      <c r="J14" s="649">
        <v>24990519</v>
      </c>
      <c r="K14" s="651"/>
      <c r="L14" s="227">
        <f t="shared" si="1"/>
        <v>15.4</v>
      </c>
      <c r="M14" s="680">
        <v>-2.6</v>
      </c>
      <c r="N14" s="786"/>
      <c r="O14" s="156">
        <v>19961606</v>
      </c>
      <c r="P14" s="649">
        <v>18677277</v>
      </c>
      <c r="Q14" s="651"/>
      <c r="R14" s="235">
        <f t="shared" si="2"/>
        <v>21.8</v>
      </c>
      <c r="U14" s="1">
        <f>J14-[2]R4決算_右!J14</f>
        <v>-665008</v>
      </c>
      <c r="V14" s="229">
        <f>U14/[2]R4決算_右!J14</f>
        <v>-2.5920652497218241E-2</v>
      </c>
    </row>
    <row r="15" spans="1:22" ht="23.25" customHeight="1" x14ac:dyDescent="0.15">
      <c r="B15" s="792" t="s">
        <v>130</v>
      </c>
      <c r="C15" s="737"/>
      <c r="D15" s="156">
        <v>97428</v>
      </c>
      <c r="E15" s="233">
        <f t="shared" si="0"/>
        <v>0.1</v>
      </c>
      <c r="F15" s="232">
        <v>-18.100000000000001</v>
      </c>
      <c r="G15" s="735" t="s">
        <v>131</v>
      </c>
      <c r="H15" s="736"/>
      <c r="I15" s="719"/>
      <c r="J15" s="649">
        <v>968058</v>
      </c>
      <c r="K15" s="651"/>
      <c r="L15" s="227">
        <f t="shared" si="1"/>
        <v>0.6</v>
      </c>
      <c r="M15" s="680">
        <v>10.3</v>
      </c>
      <c r="N15" s="786"/>
      <c r="O15" s="156">
        <v>856549</v>
      </c>
      <c r="P15" s="649">
        <v>856549</v>
      </c>
      <c r="Q15" s="651"/>
      <c r="R15" s="231">
        <f t="shared" si="2"/>
        <v>1</v>
      </c>
      <c r="U15" s="1">
        <f>J15-[2]R4決算_右!J15</f>
        <v>90310</v>
      </c>
      <c r="V15" s="229">
        <f>U15/[2]R4決算_右!J15</f>
        <v>0.10288830051449846</v>
      </c>
    </row>
    <row r="16" spans="1:22" ht="23.25" customHeight="1" x14ac:dyDescent="0.15">
      <c r="B16" s="696" t="s">
        <v>132</v>
      </c>
      <c r="C16" s="737"/>
      <c r="D16" s="156">
        <v>31601400</v>
      </c>
      <c r="E16" s="230">
        <f t="shared" si="0"/>
        <v>18.899999999999999</v>
      </c>
      <c r="F16" s="232">
        <v>31.2</v>
      </c>
      <c r="G16" s="735" t="s">
        <v>133</v>
      </c>
      <c r="H16" s="736"/>
      <c r="I16" s="719"/>
      <c r="J16" s="649">
        <v>9528945</v>
      </c>
      <c r="K16" s="651"/>
      <c r="L16" s="227">
        <f t="shared" si="1"/>
        <v>5.9</v>
      </c>
      <c r="M16" s="680">
        <v>4.7</v>
      </c>
      <c r="N16" s="786"/>
      <c r="O16" s="156">
        <v>6719617</v>
      </c>
      <c r="P16" s="649">
        <v>3709266</v>
      </c>
      <c r="Q16" s="651"/>
      <c r="R16" s="231">
        <f t="shared" si="2"/>
        <v>4.3</v>
      </c>
      <c r="U16" s="1">
        <f>J16-[2]R4決算_右!J16</f>
        <v>431449</v>
      </c>
      <c r="V16" s="229">
        <f>U16/[2]R4決算_右!J16</f>
        <v>4.7425027721913808E-2</v>
      </c>
    </row>
    <row r="17" spans="1:22" ht="23.25" customHeight="1" x14ac:dyDescent="0.15">
      <c r="B17" s="738" t="s">
        <v>120</v>
      </c>
      <c r="C17" s="171" t="s">
        <v>134</v>
      </c>
      <c r="D17" s="156">
        <v>29576937</v>
      </c>
      <c r="E17" s="230">
        <f t="shared" si="0"/>
        <v>17.7</v>
      </c>
      <c r="F17" s="232">
        <v>31.2</v>
      </c>
      <c r="G17" s="735" t="s">
        <v>42</v>
      </c>
      <c r="H17" s="736"/>
      <c r="I17" s="719"/>
      <c r="J17" s="649">
        <v>26352311</v>
      </c>
      <c r="K17" s="651"/>
      <c r="L17" s="227">
        <f t="shared" si="1"/>
        <v>16.3</v>
      </c>
      <c r="M17" s="680">
        <v>122.4</v>
      </c>
      <c r="N17" s="786"/>
      <c r="O17" s="156">
        <v>18018638</v>
      </c>
      <c r="P17" s="740"/>
      <c r="Q17" s="741"/>
      <c r="R17" s="742"/>
      <c r="U17" s="1">
        <f>J17-[2]R4決算_右!J17</f>
        <v>14503338</v>
      </c>
      <c r="V17" s="229">
        <f>U17/[2]R4決算_右!J17</f>
        <v>1.2240164611734705</v>
      </c>
    </row>
    <row r="18" spans="1:22" ht="23.25" customHeight="1" x14ac:dyDescent="0.15">
      <c r="B18" s="739"/>
      <c r="C18" s="171" t="s">
        <v>135</v>
      </c>
      <c r="D18" s="156">
        <v>2024463</v>
      </c>
      <c r="E18" s="230">
        <f t="shared" si="0"/>
        <v>1.2</v>
      </c>
      <c r="F18" s="232">
        <v>31.4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  <c r="U18" s="1">
        <f>J18-[2]R4決算_右!J18</f>
        <v>0</v>
      </c>
      <c r="V18" s="229" t="e">
        <f>U18/[2]R4決算_右!J18</f>
        <v>#DIV/0!</v>
      </c>
    </row>
    <row r="19" spans="1:22" ht="23.25" customHeight="1" x14ac:dyDescent="0.15">
      <c r="B19" s="696" t="s">
        <v>137</v>
      </c>
      <c r="C19" s="697"/>
      <c r="D19" s="156">
        <v>22903</v>
      </c>
      <c r="E19" s="230">
        <f t="shared" si="0"/>
        <v>0</v>
      </c>
      <c r="F19" s="232">
        <v>-7.2</v>
      </c>
      <c r="G19" s="735" t="s">
        <v>138</v>
      </c>
      <c r="H19" s="736"/>
      <c r="I19" s="719"/>
      <c r="J19" s="649">
        <v>1204160</v>
      </c>
      <c r="K19" s="651"/>
      <c r="L19" s="227">
        <f t="shared" si="1"/>
        <v>0.7</v>
      </c>
      <c r="M19" s="680">
        <v>-1.1000000000000001</v>
      </c>
      <c r="N19" s="786"/>
      <c r="O19" s="156">
        <v>0</v>
      </c>
      <c r="P19" s="649">
        <v>0</v>
      </c>
      <c r="Q19" s="651"/>
      <c r="R19" s="231" t="str">
        <f>IF(P19=0,"－",ROUND(P19/$P$25*100,1))</f>
        <v>－</v>
      </c>
      <c r="U19" s="1">
        <f>J19-[2]R4決算_右!J19</f>
        <v>-13920</v>
      </c>
      <c r="V19" s="229">
        <f>U19/[2]R4決算_右!J19</f>
        <v>-1.1427820832786024E-2</v>
      </c>
    </row>
    <row r="20" spans="1:22" ht="23.25" customHeight="1" x14ac:dyDescent="0.15">
      <c r="A20" s="85" t="s">
        <v>139</v>
      </c>
      <c r="B20" s="696" t="s">
        <v>140</v>
      </c>
      <c r="C20" s="697"/>
      <c r="D20" s="168">
        <f>SUM(D6:D16)+D19</f>
        <v>80948577</v>
      </c>
      <c r="E20" s="230">
        <f t="shared" si="0"/>
        <v>48.5</v>
      </c>
      <c r="F20" s="232">
        <v>12.9</v>
      </c>
      <c r="G20" s="735" t="s">
        <v>141</v>
      </c>
      <c r="H20" s="736"/>
      <c r="I20" s="719"/>
      <c r="J20" s="649">
        <v>5284207</v>
      </c>
      <c r="K20" s="651"/>
      <c r="L20" s="227">
        <f t="shared" si="1"/>
        <v>3.3</v>
      </c>
      <c r="M20" s="680">
        <v>15.8</v>
      </c>
      <c r="N20" s="786"/>
      <c r="O20" s="156">
        <v>4452131</v>
      </c>
      <c r="P20" s="649">
        <v>3311135</v>
      </c>
      <c r="Q20" s="651"/>
      <c r="R20" s="231">
        <f>IF(P20=0,"－",ROUND(P20/$P$25*100,1))</f>
        <v>3.9</v>
      </c>
      <c r="U20" s="1">
        <f>J20-[2]R4決算_右!J20</f>
        <v>719913</v>
      </c>
      <c r="V20" s="229">
        <f>U20/[2]R4決算_右!J20</f>
        <v>0.15772713151256251</v>
      </c>
    </row>
    <row r="21" spans="1:22" ht="23.25" customHeight="1" x14ac:dyDescent="0.15">
      <c r="B21" s="696" t="s">
        <v>142</v>
      </c>
      <c r="C21" s="697"/>
      <c r="D21" s="156">
        <v>1080908</v>
      </c>
      <c r="E21" s="233">
        <f t="shared" si="0"/>
        <v>0.6</v>
      </c>
      <c r="F21" s="232">
        <v>42.5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  <c r="U21" s="1">
        <f>J21-[2]R4決算_右!J21</f>
        <v>0</v>
      </c>
      <c r="V21" s="229" t="e">
        <f>U21/[2]R4決算_右!J21</f>
        <v>#DIV/0!</v>
      </c>
    </row>
    <row r="22" spans="1:22" ht="23.25" customHeight="1" x14ac:dyDescent="0.15">
      <c r="B22" s="696" t="s">
        <v>144</v>
      </c>
      <c r="C22" s="697"/>
      <c r="D22" s="156">
        <v>7839844</v>
      </c>
      <c r="E22" s="230">
        <f t="shared" si="0"/>
        <v>4.7</v>
      </c>
      <c r="F22" s="226">
        <v>0.2</v>
      </c>
      <c r="G22" s="733" t="s">
        <v>145</v>
      </c>
      <c r="H22" s="734"/>
      <c r="I22" s="726"/>
      <c r="J22" s="650">
        <f>J24+J27+J28</f>
        <v>54009164</v>
      </c>
      <c r="K22" s="651"/>
      <c r="L22" s="227">
        <f t="shared" si="1"/>
        <v>33.4</v>
      </c>
      <c r="M22" s="680">
        <v>26.5</v>
      </c>
      <c r="N22" s="786"/>
      <c r="O22" s="172">
        <f>O24+O27+O28</f>
        <v>22330325</v>
      </c>
      <c r="P22" s="236" t="s">
        <v>146</v>
      </c>
      <c r="Q22" s="237"/>
      <c r="R22" s="238"/>
      <c r="U22" s="1">
        <f>J22-[2]R4決算_右!J22</f>
        <v>11311664</v>
      </c>
      <c r="V22" s="229">
        <f>U22/[2]R4決算_右!J22</f>
        <v>0.26492567480531648</v>
      </c>
    </row>
    <row r="23" spans="1:22" ht="23.25" customHeight="1" x14ac:dyDescent="0.15">
      <c r="B23" s="696" t="s">
        <v>147</v>
      </c>
      <c r="C23" s="697"/>
      <c r="D23" s="156">
        <v>833608</v>
      </c>
      <c r="E23" s="230">
        <f t="shared" si="0"/>
        <v>0.5</v>
      </c>
      <c r="F23" s="226">
        <v>5.3</v>
      </c>
      <c r="G23" s="176"/>
      <c r="H23" s="725" t="s">
        <v>148</v>
      </c>
      <c r="I23" s="726"/>
      <c r="J23" s="649">
        <v>217184</v>
      </c>
      <c r="K23" s="651"/>
      <c r="L23" s="227">
        <f t="shared" si="1"/>
        <v>0.1</v>
      </c>
      <c r="M23" s="680">
        <v>1.1000000000000001</v>
      </c>
      <c r="N23" s="786"/>
      <c r="O23" s="156">
        <v>217184</v>
      </c>
      <c r="P23" s="787">
        <v>51730717</v>
      </c>
      <c r="Q23" s="788"/>
      <c r="R23" s="240" t="s">
        <v>18</v>
      </c>
      <c r="U23" s="1">
        <f>J23-[2]R4決算_右!J23</f>
        <v>2295</v>
      </c>
      <c r="V23" s="229">
        <f>U23/[2]R4決算_右!J23</f>
        <v>1.0679932430231421E-2</v>
      </c>
    </row>
    <row r="24" spans="1:22" ht="23.25" customHeight="1" x14ac:dyDescent="0.15">
      <c r="B24" s="696" t="s">
        <v>149</v>
      </c>
      <c r="C24" s="697"/>
      <c r="D24" s="156">
        <v>23501909</v>
      </c>
      <c r="E24" s="230">
        <f t="shared" si="0"/>
        <v>14.1</v>
      </c>
      <c r="F24" s="232">
        <v>3</v>
      </c>
      <c r="G24" s="727" t="s">
        <v>150</v>
      </c>
      <c r="H24" s="725" t="s">
        <v>151</v>
      </c>
      <c r="I24" s="726"/>
      <c r="J24" s="649">
        <v>54009164</v>
      </c>
      <c r="K24" s="651"/>
      <c r="L24" s="227">
        <f t="shared" si="1"/>
        <v>33.4</v>
      </c>
      <c r="M24" s="680">
        <v>26.5</v>
      </c>
      <c r="N24" s="786"/>
      <c r="O24" s="156">
        <v>22330325</v>
      </c>
      <c r="P24" s="241" t="s">
        <v>152</v>
      </c>
      <c r="Q24" s="239"/>
      <c r="R24" s="240"/>
      <c r="U24" s="1">
        <f>J24-[2]R4決算_右!J24</f>
        <v>11311664</v>
      </c>
      <c r="V24" s="229">
        <f>U24/[2]R4決算_右!J24</f>
        <v>0.26492567480531648</v>
      </c>
    </row>
    <row r="25" spans="1:22" ht="23.25" customHeight="1" x14ac:dyDescent="0.15">
      <c r="B25" s="696" t="s">
        <v>153</v>
      </c>
      <c r="C25" s="697"/>
      <c r="D25" s="156">
        <v>12411260</v>
      </c>
      <c r="E25" s="230">
        <f t="shared" si="0"/>
        <v>7.4</v>
      </c>
      <c r="F25" s="232">
        <v>16.899999999999999</v>
      </c>
      <c r="G25" s="727"/>
      <c r="H25" s="723" t="s">
        <v>120</v>
      </c>
      <c r="I25" s="144" t="s">
        <v>154</v>
      </c>
      <c r="J25" s="649">
        <v>25503744</v>
      </c>
      <c r="K25" s="651"/>
      <c r="L25" s="227">
        <f t="shared" si="1"/>
        <v>15.8</v>
      </c>
      <c r="M25" s="680">
        <v>26</v>
      </c>
      <c r="N25" s="786"/>
      <c r="O25" s="156">
        <v>6467554</v>
      </c>
      <c r="P25" s="787">
        <v>85602597</v>
      </c>
      <c r="Q25" s="788"/>
      <c r="R25" s="240" t="s">
        <v>18</v>
      </c>
      <c r="U25" s="1">
        <f>J25-[2]R4決算_右!J25</f>
        <v>5262439</v>
      </c>
      <c r="V25" s="229">
        <f>U25/[2]R4決算_右!J25</f>
        <v>0.2599851640000484</v>
      </c>
    </row>
    <row r="26" spans="1:22" ht="23.25" customHeight="1" x14ac:dyDescent="0.15">
      <c r="B26" s="696" t="s">
        <v>155</v>
      </c>
      <c r="C26" s="697"/>
      <c r="D26" s="156">
        <v>16748348</v>
      </c>
      <c r="E26" s="230">
        <f t="shared" si="0"/>
        <v>10</v>
      </c>
      <c r="F26" s="232">
        <v>1146.5999999999999</v>
      </c>
      <c r="G26" s="727"/>
      <c r="H26" s="724"/>
      <c r="I26" s="144" t="s">
        <v>156</v>
      </c>
      <c r="J26" s="649">
        <f>28199661+305759</f>
        <v>28505420</v>
      </c>
      <c r="K26" s="651"/>
      <c r="L26" s="227">
        <f t="shared" si="1"/>
        <v>17.600000000000001</v>
      </c>
      <c r="M26" s="680">
        <v>26.9</v>
      </c>
      <c r="N26" s="786"/>
      <c r="O26" s="156">
        <f>15832679+30092</f>
        <v>15862771</v>
      </c>
      <c r="R26" s="180"/>
      <c r="U26" s="1">
        <f>J26-[2]R4決算_右!J26</f>
        <v>6049225</v>
      </c>
      <c r="V26" s="229">
        <f>U26/[2]R4決算_右!J26</f>
        <v>0.26937889522245423</v>
      </c>
    </row>
    <row r="27" spans="1:22" ht="23.25" customHeight="1" x14ac:dyDescent="0.15">
      <c r="B27" s="696" t="s">
        <v>157</v>
      </c>
      <c r="C27" s="697"/>
      <c r="D27" s="156">
        <v>140981</v>
      </c>
      <c r="E27" s="230">
        <f t="shared" si="0"/>
        <v>0.1</v>
      </c>
      <c r="F27" s="232">
        <v>-4.5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>
        <f>J27-[2]R4決算_右!J27</f>
        <v>0</v>
      </c>
      <c r="V27" s="229" t="e">
        <f>U27/[2]R4決算_右!J27</f>
        <v>#DIV/0!</v>
      </c>
    </row>
    <row r="28" spans="1:22" ht="23.25" customHeight="1" x14ac:dyDescent="0.15">
      <c r="B28" s="696" t="s">
        <v>159</v>
      </c>
      <c r="C28" s="697"/>
      <c r="D28" s="156">
        <v>3544556</v>
      </c>
      <c r="E28" s="234">
        <f t="shared" si="0"/>
        <v>2.1</v>
      </c>
      <c r="F28" s="232">
        <v>-65.7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1">
        <f>J28-[2]R4決算_右!J28</f>
        <v>0</v>
      </c>
      <c r="V28" s="229" t="e">
        <f>U28/[2]R4決算_右!J28</f>
        <v>#DIV/0!</v>
      </c>
    </row>
    <row r="29" spans="1:22" ht="23.25" customHeight="1" x14ac:dyDescent="0.15">
      <c r="B29" s="696" t="s">
        <v>161</v>
      </c>
      <c r="C29" s="697"/>
      <c r="D29" s="156">
        <v>5493863</v>
      </c>
      <c r="E29" s="230">
        <f t="shared" si="0"/>
        <v>3.3</v>
      </c>
      <c r="F29" s="232">
        <v>63.1</v>
      </c>
      <c r="G29" s="698" t="s">
        <v>162</v>
      </c>
      <c r="H29" s="659"/>
      <c r="I29" s="618"/>
      <c r="J29" s="649">
        <f>SUM(J13:K22)</f>
        <v>161807893</v>
      </c>
      <c r="K29" s="651"/>
      <c r="L29" s="242">
        <f t="shared" si="1"/>
        <v>100</v>
      </c>
      <c r="M29" s="784">
        <v>20</v>
      </c>
      <c r="N29" s="785"/>
      <c r="O29" s="182">
        <f>SUM(O13:O22)</f>
        <v>99703153</v>
      </c>
      <c r="P29" s="789"/>
      <c r="Q29" s="790"/>
      <c r="R29" s="791"/>
      <c r="U29" s="1"/>
    </row>
    <row r="30" spans="1:22" ht="23.25" customHeight="1" x14ac:dyDescent="0.15">
      <c r="B30" s="696" t="s">
        <v>163</v>
      </c>
      <c r="C30" s="697"/>
      <c r="D30" s="156">
        <v>3402283</v>
      </c>
      <c r="E30" s="230">
        <f t="shared" si="0"/>
        <v>2</v>
      </c>
      <c r="F30" s="226">
        <v>-41.4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2" ht="23.25" customHeight="1" x14ac:dyDescent="0.15">
      <c r="B31" s="696" t="s">
        <v>164</v>
      </c>
      <c r="C31" s="697"/>
      <c r="D31" s="156">
        <v>10913600</v>
      </c>
      <c r="E31" s="230">
        <f t="shared" si="0"/>
        <v>6.5</v>
      </c>
      <c r="F31" s="226">
        <v>129.6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2" ht="23.25" customHeight="1" x14ac:dyDescent="0.15">
      <c r="B32" s="696" t="s">
        <v>165</v>
      </c>
      <c r="C32" s="697"/>
      <c r="D32" s="156">
        <f>SUM(D21:D31)</f>
        <v>85911160</v>
      </c>
      <c r="E32" s="234">
        <f t="shared" si="0"/>
        <v>51.5</v>
      </c>
      <c r="F32" s="226">
        <v>25.3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2" ht="23.25" customHeight="1" thickBot="1" x14ac:dyDescent="0.2">
      <c r="B33" s="710" t="s">
        <v>75</v>
      </c>
      <c r="C33" s="711"/>
      <c r="D33" s="184">
        <f>D20+D32</f>
        <v>166859737</v>
      </c>
      <c r="E33" s="243">
        <f t="shared" si="0"/>
        <v>100</v>
      </c>
      <c r="F33" s="244">
        <v>18.899999999999999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2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2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2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2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34338011</v>
      </c>
      <c r="O37" s="651"/>
      <c r="P37" s="206">
        <f t="shared" ref="P37:P43" si="3">IF(N37=0,"－",ROUND(N37/$N$43*100,1))</f>
        <v>92.7</v>
      </c>
      <c r="Q37" s="680">
        <v>3.6</v>
      </c>
      <c r="R37" s="681"/>
      <c r="S37" s="207"/>
      <c r="T37" s="207"/>
      <c r="U37" s="1">
        <f>N37-[2]R4決算_右!N37</f>
        <v>1184611</v>
      </c>
      <c r="V37" s="229">
        <f>U37/[2]R4決算_右!N37</f>
        <v>3.5731207055686595E-2</v>
      </c>
    </row>
    <row r="38" spans="1:22" ht="20.100000000000001" customHeight="1" x14ac:dyDescent="0.15">
      <c r="A38" s="180"/>
      <c r="B38" s="624" t="s">
        <v>172</v>
      </c>
      <c r="C38" s="625"/>
      <c r="D38" s="209">
        <v>591113</v>
      </c>
      <c r="E38" s="219">
        <f t="shared" ref="E38:E51" si="4">IF(D38=0,"－",ROUND(D38/$D$51*100,1))</f>
        <v>0.4</v>
      </c>
      <c r="F38" s="210">
        <v>1.3</v>
      </c>
      <c r="G38" s="685">
        <v>591057</v>
      </c>
      <c r="H38" s="686"/>
      <c r="I38" s="687"/>
      <c r="J38" s="245">
        <f t="shared" ref="J38:J51" si="5">IF(G38=0,"－",ROUND(G38/$G$51*100,1))</f>
        <v>0.6</v>
      </c>
      <c r="K38" s="669" t="s">
        <v>173</v>
      </c>
      <c r="L38" s="670"/>
      <c r="M38" s="655"/>
      <c r="N38" s="649">
        <v>56597</v>
      </c>
      <c r="O38" s="651"/>
      <c r="P38" s="206">
        <f t="shared" si="3"/>
        <v>0.2</v>
      </c>
      <c r="Q38" s="680">
        <v>-0.6</v>
      </c>
      <c r="R38" s="681"/>
      <c r="S38" s="95"/>
      <c r="T38" s="95"/>
      <c r="U38" s="1">
        <f>N38-[2]R4決算_右!N38</f>
        <v>-321</v>
      </c>
      <c r="V38" s="229">
        <f>U38/[2]R4決算_右!N38</f>
        <v>-5.6396921887627814E-3</v>
      </c>
    </row>
    <row r="39" spans="1:22" ht="20.100000000000001" customHeight="1" x14ac:dyDescent="0.15">
      <c r="A39" s="180"/>
      <c r="B39" s="654" t="s">
        <v>174</v>
      </c>
      <c r="C39" s="655"/>
      <c r="D39" s="168">
        <v>29122097</v>
      </c>
      <c r="E39" s="219">
        <f t="shared" si="4"/>
        <v>18</v>
      </c>
      <c r="F39" s="210">
        <v>41.1</v>
      </c>
      <c r="G39" s="649">
        <v>27017849</v>
      </c>
      <c r="H39" s="650"/>
      <c r="I39" s="651"/>
      <c r="J39" s="246">
        <f t="shared" si="5"/>
        <v>27.1</v>
      </c>
      <c r="K39" s="669" t="s">
        <v>175</v>
      </c>
      <c r="L39" s="670"/>
      <c r="M39" s="655"/>
      <c r="N39" s="649">
        <v>2619877</v>
      </c>
      <c r="O39" s="651"/>
      <c r="P39" s="206">
        <f t="shared" si="3"/>
        <v>7.1</v>
      </c>
      <c r="Q39" s="680">
        <v>8.3000000000000007</v>
      </c>
      <c r="R39" s="681"/>
      <c r="U39" s="1">
        <f>N39-[2]R4決算_右!N39</f>
        <v>200049</v>
      </c>
      <c r="V39" s="229">
        <f>U39/[2]R4決算_右!N39</f>
        <v>8.2670751805500223E-2</v>
      </c>
    </row>
    <row r="40" spans="1:22" ht="20.100000000000001" customHeight="1" x14ac:dyDescent="0.15">
      <c r="A40" s="180"/>
      <c r="B40" s="654" t="s">
        <v>176</v>
      </c>
      <c r="C40" s="655"/>
      <c r="D40" s="168">
        <v>41129001</v>
      </c>
      <c r="E40" s="219">
        <f t="shared" si="4"/>
        <v>25.4</v>
      </c>
      <c r="F40" s="210">
        <v>7.3</v>
      </c>
      <c r="G40" s="649">
        <v>25466296</v>
      </c>
      <c r="H40" s="650"/>
      <c r="I40" s="651"/>
      <c r="J40" s="246">
        <f t="shared" si="5"/>
        <v>25.5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  <c r="U40" s="1">
        <f>N40-[2]R4決算_右!N40</f>
        <v>0</v>
      </c>
      <c r="V40" s="229" t="e">
        <f>U40/[2]R4決算_右!N40</f>
        <v>#DIV/0!</v>
      </c>
    </row>
    <row r="41" spans="1:22" ht="20.100000000000001" customHeight="1" x14ac:dyDescent="0.15">
      <c r="A41" s="180"/>
      <c r="B41" s="654" t="s">
        <v>179</v>
      </c>
      <c r="C41" s="655"/>
      <c r="D41" s="209">
        <v>10939187</v>
      </c>
      <c r="E41" s="219">
        <f t="shared" si="4"/>
        <v>6.8</v>
      </c>
      <c r="F41" s="210">
        <v>5.5</v>
      </c>
      <c r="G41" s="649">
        <v>6883740</v>
      </c>
      <c r="H41" s="650"/>
      <c r="I41" s="651"/>
      <c r="J41" s="246">
        <f t="shared" si="5"/>
        <v>6.9</v>
      </c>
      <c r="K41" s="669" t="s">
        <v>180</v>
      </c>
      <c r="L41" s="670"/>
      <c r="M41" s="655"/>
      <c r="N41" s="649">
        <v>18916</v>
      </c>
      <c r="O41" s="651"/>
      <c r="P41" s="206">
        <f t="shared" si="3"/>
        <v>0.1</v>
      </c>
      <c r="Q41" s="680">
        <v>102.1</v>
      </c>
      <c r="R41" s="681"/>
      <c r="U41" s="1">
        <f>N41-[2]R4決算_右!N41</f>
        <v>9554</v>
      </c>
      <c r="V41" s="229">
        <f>U41/[2]R4決算_右!N41</f>
        <v>1.0205084383678702</v>
      </c>
    </row>
    <row r="42" spans="1:22" ht="20.100000000000001" customHeight="1" x14ac:dyDescent="0.15">
      <c r="A42" s="180"/>
      <c r="B42" s="654" t="s">
        <v>181</v>
      </c>
      <c r="C42" s="655"/>
      <c r="D42" s="168">
        <v>175801</v>
      </c>
      <c r="E42" s="219">
        <f t="shared" si="4"/>
        <v>0.1</v>
      </c>
      <c r="F42" s="210">
        <v>9.1</v>
      </c>
      <c r="G42" s="649">
        <v>149451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  <c r="U42" s="1">
        <f>N42-[2]R4決算_右!N42</f>
        <v>0</v>
      </c>
      <c r="V42" s="229" t="e">
        <f>U42/[2]R4決算_右!N42</f>
        <v>#DIV/0!</v>
      </c>
    </row>
    <row r="43" spans="1:22" ht="20.100000000000001" customHeight="1" x14ac:dyDescent="0.15">
      <c r="A43" s="180"/>
      <c r="B43" s="654" t="s">
        <v>183</v>
      </c>
      <c r="C43" s="655"/>
      <c r="D43" s="168">
        <v>61067</v>
      </c>
      <c r="E43" s="219">
        <f t="shared" si="4"/>
        <v>0</v>
      </c>
      <c r="F43" s="210">
        <v>-36.299999999999997</v>
      </c>
      <c r="G43" s="649">
        <v>56164</v>
      </c>
      <c r="H43" s="650"/>
      <c r="I43" s="651"/>
      <c r="J43" s="246">
        <f t="shared" si="5"/>
        <v>0.1</v>
      </c>
      <c r="K43" s="669" t="s">
        <v>75</v>
      </c>
      <c r="L43" s="670"/>
      <c r="M43" s="655"/>
      <c r="N43" s="649">
        <f>SUM(N37:O42)</f>
        <v>37033401</v>
      </c>
      <c r="O43" s="651"/>
      <c r="P43" s="234">
        <f t="shared" si="3"/>
        <v>100</v>
      </c>
      <c r="Q43" s="680">
        <v>3.9</v>
      </c>
      <c r="R43" s="681"/>
      <c r="U43" s="1">
        <f>N43-[2]R4決算_右!N43</f>
        <v>1393893</v>
      </c>
      <c r="V43" s="229">
        <f>U43/[2]R4決算_右!N43</f>
        <v>3.911089345004426E-2</v>
      </c>
    </row>
    <row r="44" spans="1:22" ht="20.100000000000001" customHeight="1" x14ac:dyDescent="0.15">
      <c r="A44" s="180"/>
      <c r="B44" s="654" t="s">
        <v>184</v>
      </c>
      <c r="C44" s="655"/>
      <c r="D44" s="209">
        <v>3835538</v>
      </c>
      <c r="E44" s="219">
        <f t="shared" si="4"/>
        <v>2.4</v>
      </c>
      <c r="F44" s="210">
        <v>-18.7</v>
      </c>
      <c r="G44" s="649">
        <v>2470707</v>
      </c>
      <c r="H44" s="650"/>
      <c r="I44" s="651"/>
      <c r="J44" s="246">
        <f t="shared" si="5"/>
        <v>2.5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2" ht="20.100000000000001" customHeight="1" x14ac:dyDescent="0.15">
      <c r="A45" s="180"/>
      <c r="B45" s="654" t="s">
        <v>186</v>
      </c>
      <c r="C45" s="655"/>
      <c r="D45" s="168">
        <v>39118991</v>
      </c>
      <c r="E45" s="219">
        <f t="shared" si="4"/>
        <v>24.2</v>
      </c>
      <c r="F45" s="210">
        <v>10.5</v>
      </c>
      <c r="G45" s="649">
        <v>11768833</v>
      </c>
      <c r="H45" s="650"/>
      <c r="I45" s="651"/>
      <c r="J45" s="246">
        <f t="shared" si="5"/>
        <v>11.8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2" ht="20.100000000000001" customHeight="1" thickBot="1" x14ac:dyDescent="0.2">
      <c r="A46" s="180"/>
      <c r="B46" s="654" t="s">
        <v>190</v>
      </c>
      <c r="C46" s="655"/>
      <c r="D46" s="168">
        <v>489547</v>
      </c>
      <c r="E46" s="219">
        <f t="shared" si="4"/>
        <v>0.3</v>
      </c>
      <c r="F46" s="210">
        <v>-0.8</v>
      </c>
      <c r="G46" s="649">
        <v>481774</v>
      </c>
      <c r="H46" s="650"/>
      <c r="I46" s="651"/>
      <c r="J46" s="246">
        <f t="shared" si="5"/>
        <v>0.5</v>
      </c>
      <c r="K46" s="675">
        <v>99.2</v>
      </c>
      <c r="L46" s="676"/>
      <c r="M46" s="677"/>
      <c r="N46" s="678">
        <v>38</v>
      </c>
      <c r="O46" s="677"/>
      <c r="P46" s="678">
        <v>98</v>
      </c>
      <c r="Q46" s="676"/>
      <c r="R46" s="679"/>
      <c r="S46" s="214"/>
      <c r="T46" s="214"/>
    </row>
    <row r="47" spans="1:22" ht="20.100000000000001" customHeight="1" thickTop="1" x14ac:dyDescent="0.15">
      <c r="A47" s="180"/>
      <c r="B47" s="654" t="s">
        <v>191</v>
      </c>
      <c r="C47" s="655"/>
      <c r="D47" s="209">
        <v>34934076</v>
      </c>
      <c r="E47" s="219">
        <f t="shared" si="4"/>
        <v>21.6</v>
      </c>
      <c r="F47" s="210">
        <v>53.1</v>
      </c>
      <c r="G47" s="649">
        <v>23405807</v>
      </c>
      <c r="H47" s="650"/>
      <c r="I47" s="651"/>
      <c r="J47" s="246">
        <f t="shared" si="5"/>
        <v>23.5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2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2" ht="20.100000000000001" customHeight="1" x14ac:dyDescent="0.15">
      <c r="A49" s="180"/>
      <c r="B49" s="654" t="s">
        <v>118</v>
      </c>
      <c r="C49" s="655"/>
      <c r="D49" s="168">
        <v>1411475</v>
      </c>
      <c r="E49" s="219">
        <f t="shared" si="4"/>
        <v>0.9</v>
      </c>
      <c r="F49" s="210">
        <v>16.600000000000001</v>
      </c>
      <c r="G49" s="649">
        <v>1411475</v>
      </c>
      <c r="H49" s="650"/>
      <c r="I49" s="651"/>
      <c r="J49" s="246">
        <f t="shared" si="5"/>
        <v>1.4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2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13574279</v>
      </c>
      <c r="O50" s="623"/>
      <c r="P50" s="217">
        <v>0.4</v>
      </c>
      <c r="Q50" s="619">
        <v>1562185</v>
      </c>
      <c r="R50" s="622"/>
      <c r="S50" s="17"/>
      <c r="T50" s="17"/>
      <c r="U50" s="1">
        <f>N50-[2]R4決算_右!N50</f>
        <v>60490</v>
      </c>
      <c r="V50" s="229">
        <f>U50/[2]R4決算_右!N50</f>
        <v>4.4761687488238866E-3</v>
      </c>
    </row>
    <row r="51" spans="1:22" ht="20.100000000000001" customHeight="1" x14ac:dyDescent="0.15">
      <c r="A51" s="180"/>
      <c r="B51" s="631" t="s">
        <v>75</v>
      </c>
      <c r="C51" s="632"/>
      <c r="D51" s="635">
        <f>SUM(D38:D50)</f>
        <v>161807893</v>
      </c>
      <c r="E51" s="780">
        <f t="shared" si="4"/>
        <v>100</v>
      </c>
      <c r="F51" s="639">
        <v>20</v>
      </c>
      <c r="G51" s="641">
        <f>SUM(G38:I50)</f>
        <v>99703153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13403628</v>
      </c>
      <c r="O51" s="628"/>
      <c r="P51" s="219">
        <v>0.8</v>
      </c>
      <c r="Q51" s="627">
        <v>0</v>
      </c>
      <c r="R51" s="629"/>
      <c r="S51" s="17"/>
      <c r="T51" s="17"/>
      <c r="U51" s="1">
        <f>N51-[2]R4決算_右!N51</f>
        <v>106860</v>
      </c>
      <c r="V51" s="229">
        <f>U51/[2]R4決算_右!N51</f>
        <v>8.0365394056660985E-3</v>
      </c>
    </row>
    <row r="52" spans="1:22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2387242</v>
      </c>
      <c r="O52" s="623"/>
      <c r="P52" s="217">
        <v>2.9</v>
      </c>
      <c r="Q52" s="619">
        <v>288972</v>
      </c>
      <c r="R52" s="622"/>
      <c r="S52" s="17"/>
      <c r="T52" s="17"/>
      <c r="U52" s="1">
        <f>N52-[2]R4決算_右!N52</f>
        <v>67477</v>
      </c>
      <c r="V52" s="229">
        <f>U52/[2]R4決算_右!N52</f>
        <v>2.908786019273504E-2</v>
      </c>
    </row>
    <row r="53" spans="1:22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2371149</v>
      </c>
      <c r="O53" s="615"/>
      <c r="P53" s="222">
        <v>3.8</v>
      </c>
      <c r="Q53" s="614">
        <v>31704</v>
      </c>
      <c r="R53" s="616"/>
      <c r="S53" s="17"/>
      <c r="T53" s="17"/>
      <c r="U53" s="1">
        <f>N53-[2]R4決算_右!N53</f>
        <v>85820</v>
      </c>
      <c r="V53" s="229">
        <f>U53/[2]R4決算_右!N53</f>
        <v>3.7552579956758959E-2</v>
      </c>
    </row>
    <row r="54" spans="1:22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9532028</v>
      </c>
      <c r="O54" s="623"/>
      <c r="P54" s="217">
        <v>2.4</v>
      </c>
      <c r="Q54" s="619">
        <v>1668004</v>
      </c>
      <c r="R54" s="622"/>
      <c r="S54" s="17"/>
      <c r="T54" s="17"/>
      <c r="U54" s="1">
        <f>N54-[2]R4決算_右!N54</f>
        <v>226636</v>
      </c>
      <c r="V54" s="229">
        <f>U54/[2]R4決算_右!N54</f>
        <v>2.4355341505226218E-2</v>
      </c>
    </row>
    <row r="55" spans="1:22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9386202</v>
      </c>
      <c r="O55" s="615"/>
      <c r="P55" s="219">
        <v>3.5</v>
      </c>
      <c r="Q55" s="614">
        <v>2989</v>
      </c>
      <c r="R55" s="616"/>
      <c r="S55" s="17"/>
      <c r="T55" s="17"/>
      <c r="U55" s="1">
        <f>N55-[2]R4決算_右!N55</f>
        <v>315242</v>
      </c>
      <c r="V55" s="229">
        <f>U55/[2]R4決算_右!N55</f>
        <v>3.4752881723654386E-2</v>
      </c>
    </row>
    <row r="56" spans="1:22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85781</v>
      </c>
      <c r="O56" s="623"/>
      <c r="P56" s="217">
        <v>-0.3</v>
      </c>
      <c r="Q56" s="619">
        <v>34689</v>
      </c>
      <c r="R56" s="622"/>
      <c r="U56" s="1">
        <f>N56-[2]R4決算_右!N56</f>
        <v>-282</v>
      </c>
      <c r="V56" s="229">
        <f>U56/[2]R4決算_右!N56</f>
        <v>-3.2766694165901724E-3</v>
      </c>
    </row>
    <row r="57" spans="1:22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>
        <v>85781</v>
      </c>
      <c r="O57" s="615"/>
      <c r="P57" s="222">
        <v>-0.3</v>
      </c>
      <c r="Q57" s="614">
        <v>0</v>
      </c>
      <c r="R57" s="616"/>
      <c r="U57" s="1">
        <f>N57-[2]R4決算_右!N57</f>
        <v>-282</v>
      </c>
      <c r="V57" s="229">
        <f>U57/[2]R4決算_右!N57</f>
        <v>-3.2766694165901724E-3</v>
      </c>
    </row>
    <row r="58" spans="1:22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963881</v>
      </c>
      <c r="O58" s="623"/>
      <c r="P58" s="217">
        <v>-0.7</v>
      </c>
      <c r="Q58" s="619">
        <v>472641</v>
      </c>
      <c r="R58" s="622"/>
      <c r="U58" s="1">
        <f>N58-[2]R4決算_右!N58</f>
        <v>-6678</v>
      </c>
      <c r="V58" s="229">
        <f>U58/[2]R4決算_右!N58</f>
        <v>-6.8805708874988538E-3</v>
      </c>
    </row>
    <row r="59" spans="1:22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963881</v>
      </c>
      <c r="O59" s="615"/>
      <c r="P59" s="219">
        <v>-0.7</v>
      </c>
      <c r="Q59" s="614">
        <v>0</v>
      </c>
      <c r="R59" s="616"/>
      <c r="U59" s="1">
        <f>N59-[2]R4決算_右!N59</f>
        <v>-6678</v>
      </c>
      <c r="V59" s="229">
        <f>U59/[2]R4決算_右!N59</f>
        <v>-6.8805708874988538E-3</v>
      </c>
    </row>
    <row r="60" spans="1:22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>
        <v>415966</v>
      </c>
      <c r="O60" s="620"/>
      <c r="P60" s="223">
        <v>1.8</v>
      </c>
      <c r="Q60" s="621">
        <v>0</v>
      </c>
      <c r="R60" s="622"/>
      <c r="U60" s="1">
        <f>N60-[2]R4決算_右!N60</f>
        <v>7307</v>
      </c>
      <c r="V60" s="229">
        <f>U60/[2]R4決算_右!N60</f>
        <v>1.7880433319711543E-2</v>
      </c>
    </row>
    <row r="61" spans="1:22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>
        <v>415966</v>
      </c>
      <c r="O61" s="609"/>
      <c r="P61" s="225">
        <v>1.8</v>
      </c>
      <c r="Q61" s="610">
        <v>84385</v>
      </c>
      <c r="R61" s="611"/>
      <c r="U61" s="1">
        <f>N61-[2]R4決算_右!N61</f>
        <v>7307</v>
      </c>
      <c r="V61" s="229">
        <f>U61/[2]R4決算_右!N61</f>
        <v>1.7880433319711543E-2</v>
      </c>
    </row>
    <row r="62" spans="1:22" ht="19.5" customHeight="1" x14ac:dyDescent="0.15"/>
    <row r="63" spans="1:22" ht="19.5" customHeight="1" x14ac:dyDescent="0.15"/>
    <row r="64" spans="1:22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45" priority="2" stopIfTrue="1">
      <formula>"IF(AND(D6=0,F6=0,【参考】24右!F6=0））"</formula>
    </cfRule>
  </conditionalFormatting>
  <conditionalFormatting sqref="M6:N29">
    <cfRule type="expression" dxfId="44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3601-DB38-45F2-A345-A99988BD01C6}">
  <dimension ref="A1:U68"/>
  <sheetViews>
    <sheetView view="pageBreakPreview" zoomScaleNormal="90" zoomScaleSheetLayoutView="100" workbookViewId="0">
      <pane ySplit="4" topLeftCell="A5" activePane="bottomLeft" state="frozen"/>
      <selection pane="bottomLef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266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287">
        <v>72656390</v>
      </c>
      <c r="E6" s="157">
        <f t="shared" ref="E6:E33" si="0">IF(D6=0,"－",ROUND(D6/$D$33*100,1))</f>
        <v>22.7</v>
      </c>
      <c r="F6" s="294">
        <v>1.6</v>
      </c>
      <c r="G6" s="760" t="s">
        <v>109</v>
      </c>
      <c r="H6" s="761"/>
      <c r="I6" s="762"/>
      <c r="J6" s="940">
        <v>40722142</v>
      </c>
      <c r="K6" s="942"/>
      <c r="L6" s="159">
        <f t="shared" ref="L6:L29" si="1">IF(J6=0,"－",ROUND(J6/$J$29*100,1))</f>
        <v>13</v>
      </c>
      <c r="M6" s="949">
        <v>-7.6</v>
      </c>
      <c r="N6" s="950"/>
      <c r="O6" s="287">
        <f>1025478+36811271</f>
        <v>37836749</v>
      </c>
      <c r="P6" s="940">
        <v>36811271</v>
      </c>
      <c r="Q6" s="942"/>
      <c r="R6" s="160">
        <f t="shared" ref="R6:R16" si="2">IF(P6=0,"－",ROUND(P6/$P$25*100,1))</f>
        <v>18.8</v>
      </c>
    </row>
    <row r="7" spans="1:20" ht="23.25" customHeight="1" x14ac:dyDescent="0.15">
      <c r="B7" s="696" t="s">
        <v>110</v>
      </c>
      <c r="C7" s="697"/>
      <c r="D7" s="287">
        <v>1083448</v>
      </c>
      <c r="E7" s="161">
        <f t="shared" si="0"/>
        <v>0.3</v>
      </c>
      <c r="F7" s="294">
        <v>0.9</v>
      </c>
      <c r="G7" s="162" t="s">
        <v>111</v>
      </c>
      <c r="H7" s="753" t="s">
        <v>112</v>
      </c>
      <c r="I7" s="753"/>
      <c r="J7" s="937">
        <v>27534760</v>
      </c>
      <c r="K7" s="939"/>
      <c r="L7" s="159">
        <f t="shared" si="1"/>
        <v>8.8000000000000007</v>
      </c>
      <c r="M7" s="949">
        <v>-2.2999999999999998</v>
      </c>
      <c r="N7" s="950"/>
      <c r="O7" s="287">
        <v>25757897</v>
      </c>
      <c r="P7" s="937">
        <v>25747860</v>
      </c>
      <c r="Q7" s="939"/>
      <c r="R7" s="163">
        <f t="shared" si="2"/>
        <v>13.1</v>
      </c>
    </row>
    <row r="8" spans="1:20" ht="23.25" customHeight="1" x14ac:dyDescent="0.15">
      <c r="B8" s="696" t="s">
        <v>113</v>
      </c>
      <c r="C8" s="697"/>
      <c r="D8" s="287">
        <v>281057</v>
      </c>
      <c r="E8" s="161">
        <f t="shared" si="0"/>
        <v>0.1</v>
      </c>
      <c r="F8" s="294">
        <v>16.8</v>
      </c>
      <c r="G8" s="164"/>
      <c r="H8" s="753" t="s">
        <v>114</v>
      </c>
      <c r="I8" s="753"/>
      <c r="J8" s="937">
        <v>1096077</v>
      </c>
      <c r="K8" s="939"/>
      <c r="L8" s="159">
        <f t="shared" si="1"/>
        <v>0.4</v>
      </c>
      <c r="M8" s="949">
        <v>-73.2</v>
      </c>
      <c r="N8" s="950"/>
      <c r="O8" s="287">
        <v>1096077</v>
      </c>
      <c r="P8" s="937">
        <f>O8-999038</f>
        <v>97039</v>
      </c>
      <c r="Q8" s="939"/>
      <c r="R8" s="163">
        <f t="shared" si="2"/>
        <v>0</v>
      </c>
    </row>
    <row r="9" spans="1:20" ht="23.25" customHeight="1" x14ac:dyDescent="0.15">
      <c r="B9" s="696" t="s">
        <v>115</v>
      </c>
      <c r="C9" s="697"/>
      <c r="D9" s="287">
        <v>1495386</v>
      </c>
      <c r="E9" s="161">
        <f t="shared" si="0"/>
        <v>0.5</v>
      </c>
      <c r="F9" s="288">
        <v>16.8</v>
      </c>
      <c r="G9" s="735" t="s">
        <v>116</v>
      </c>
      <c r="H9" s="736"/>
      <c r="I9" s="719"/>
      <c r="J9" s="937">
        <v>121352694</v>
      </c>
      <c r="K9" s="939"/>
      <c r="L9" s="159">
        <f t="shared" si="1"/>
        <v>38.9</v>
      </c>
      <c r="M9" s="949">
        <v>6</v>
      </c>
      <c r="N9" s="950"/>
      <c r="O9" s="287">
        <f>8383961+46803571</f>
        <v>55187532</v>
      </c>
      <c r="P9" s="937">
        <v>46803571</v>
      </c>
      <c r="Q9" s="939"/>
      <c r="R9" s="163">
        <f t="shared" si="2"/>
        <v>23.9</v>
      </c>
    </row>
    <row r="10" spans="1:20" ht="23.25" customHeight="1" x14ac:dyDescent="0.15">
      <c r="B10" s="696" t="s">
        <v>117</v>
      </c>
      <c r="C10" s="697"/>
      <c r="D10" s="287">
        <v>1606553</v>
      </c>
      <c r="E10" s="161">
        <f t="shared" si="0"/>
        <v>0.5</v>
      </c>
      <c r="F10" s="288">
        <v>63.4</v>
      </c>
      <c r="G10" s="735" t="s">
        <v>118</v>
      </c>
      <c r="H10" s="736"/>
      <c r="I10" s="719"/>
      <c r="J10" s="937">
        <v>4872057</v>
      </c>
      <c r="K10" s="939"/>
      <c r="L10" s="159">
        <f t="shared" si="1"/>
        <v>1.6</v>
      </c>
      <c r="M10" s="949">
        <v>-10.6</v>
      </c>
      <c r="N10" s="950"/>
      <c r="O10" s="287">
        <v>4872057</v>
      </c>
      <c r="P10" s="937">
        <v>4872057</v>
      </c>
      <c r="Q10" s="939"/>
      <c r="R10" s="163">
        <f t="shared" si="2"/>
        <v>2.5</v>
      </c>
    </row>
    <row r="11" spans="1:20" ht="23.25" customHeight="1" x14ac:dyDescent="0.15">
      <c r="B11" s="696" t="s">
        <v>119</v>
      </c>
      <c r="C11" s="697"/>
      <c r="D11" s="287">
        <v>17067909</v>
      </c>
      <c r="E11" s="161">
        <f t="shared" si="0"/>
        <v>5.3</v>
      </c>
      <c r="F11" s="288">
        <v>-0.9</v>
      </c>
      <c r="G11" s="750" t="s">
        <v>120</v>
      </c>
      <c r="H11" s="752" t="s">
        <v>121</v>
      </c>
      <c r="I11" s="719"/>
      <c r="J11" s="937">
        <v>4872057</v>
      </c>
      <c r="K11" s="939"/>
      <c r="L11" s="159">
        <f t="shared" si="1"/>
        <v>1.6</v>
      </c>
      <c r="M11" s="949">
        <v>-10.6</v>
      </c>
      <c r="N11" s="950"/>
      <c r="O11" s="287">
        <v>4872057</v>
      </c>
      <c r="P11" s="937">
        <v>4872057</v>
      </c>
      <c r="Q11" s="939"/>
      <c r="R11" s="163">
        <f t="shared" si="2"/>
        <v>2.5</v>
      </c>
    </row>
    <row r="12" spans="1:20" ht="23.25" customHeight="1" x14ac:dyDescent="0.15">
      <c r="B12" s="696" t="s">
        <v>123</v>
      </c>
      <c r="C12" s="697"/>
      <c r="D12" s="287">
        <v>0</v>
      </c>
      <c r="E12" s="166" t="str">
        <f t="shared" si="0"/>
        <v>－</v>
      </c>
      <c r="F12" s="288" t="s">
        <v>245</v>
      </c>
      <c r="G12" s="751"/>
      <c r="H12" s="752" t="s">
        <v>125</v>
      </c>
      <c r="I12" s="719"/>
      <c r="J12" s="937">
        <v>0</v>
      </c>
      <c r="K12" s="939"/>
      <c r="L12" s="159" t="str">
        <f t="shared" si="1"/>
        <v>－</v>
      </c>
      <c r="M12" s="949" t="s">
        <v>178</v>
      </c>
      <c r="N12" s="950"/>
      <c r="O12" s="287">
        <v>0</v>
      </c>
      <c r="P12" s="937">
        <v>0</v>
      </c>
      <c r="Q12" s="939"/>
      <c r="R12" s="163" t="str">
        <f t="shared" si="2"/>
        <v>－</v>
      </c>
    </row>
    <row r="13" spans="1:20" ht="23.25" customHeight="1" x14ac:dyDescent="0.15">
      <c r="B13" s="696" t="s">
        <v>126</v>
      </c>
      <c r="C13" s="697"/>
      <c r="D13" s="287">
        <v>7981</v>
      </c>
      <c r="E13" s="167">
        <f t="shared" si="0"/>
        <v>0</v>
      </c>
      <c r="F13" s="288">
        <v>16527.099999999999</v>
      </c>
      <c r="G13" s="735" t="s">
        <v>127</v>
      </c>
      <c r="H13" s="736"/>
      <c r="I13" s="719"/>
      <c r="J13" s="937">
        <f>J6+J9+J10</f>
        <v>166946893</v>
      </c>
      <c r="K13" s="939"/>
      <c r="L13" s="159">
        <f t="shared" si="1"/>
        <v>53.5</v>
      </c>
      <c r="M13" s="949">
        <v>1.8</v>
      </c>
      <c r="N13" s="950"/>
      <c r="O13" s="291">
        <f>O6+O9+O10</f>
        <v>97896338</v>
      </c>
      <c r="P13" s="937">
        <f>P6+P9+P10</f>
        <v>88486899</v>
      </c>
      <c r="Q13" s="939"/>
      <c r="R13" s="163">
        <f t="shared" si="2"/>
        <v>45.2</v>
      </c>
    </row>
    <row r="14" spans="1:20" ht="23.25" customHeight="1" x14ac:dyDescent="0.15">
      <c r="B14" s="696" t="s">
        <v>128</v>
      </c>
      <c r="C14" s="697"/>
      <c r="D14" s="287">
        <v>298632</v>
      </c>
      <c r="E14" s="167">
        <f t="shared" si="0"/>
        <v>0.1</v>
      </c>
      <c r="F14" s="288">
        <v>10.1</v>
      </c>
      <c r="G14" s="735" t="s">
        <v>129</v>
      </c>
      <c r="H14" s="736"/>
      <c r="I14" s="719"/>
      <c r="J14" s="937">
        <v>54647407</v>
      </c>
      <c r="K14" s="939"/>
      <c r="L14" s="159">
        <f t="shared" si="1"/>
        <v>17.5</v>
      </c>
      <c r="M14" s="945">
        <v>-7.7</v>
      </c>
      <c r="N14" s="946"/>
      <c r="O14" s="287">
        <f>5464958+40388775</f>
        <v>45853733</v>
      </c>
      <c r="P14" s="937">
        <v>40388775</v>
      </c>
      <c r="Q14" s="939"/>
      <c r="R14" s="170">
        <f t="shared" si="2"/>
        <v>20.6</v>
      </c>
    </row>
    <row r="15" spans="1:20" ht="23.25" customHeight="1" x14ac:dyDescent="0.15">
      <c r="B15" s="746" t="s">
        <v>130</v>
      </c>
      <c r="C15" s="747"/>
      <c r="D15" s="287">
        <v>556846</v>
      </c>
      <c r="E15" s="166">
        <f t="shared" si="0"/>
        <v>0.2</v>
      </c>
      <c r="F15" s="288">
        <v>-8.8000000000000007</v>
      </c>
      <c r="G15" s="735" t="s">
        <v>131</v>
      </c>
      <c r="H15" s="736"/>
      <c r="I15" s="719"/>
      <c r="J15" s="937">
        <v>2970002</v>
      </c>
      <c r="K15" s="939"/>
      <c r="L15" s="159">
        <f t="shared" si="1"/>
        <v>1</v>
      </c>
      <c r="M15" s="945">
        <v>-1.1000000000000001</v>
      </c>
      <c r="N15" s="946"/>
      <c r="O15" s="287">
        <v>2754148</v>
      </c>
      <c r="P15" s="937">
        <v>2754148</v>
      </c>
      <c r="Q15" s="939"/>
      <c r="R15" s="163">
        <f t="shared" si="2"/>
        <v>1.4</v>
      </c>
    </row>
    <row r="16" spans="1:20" ht="23.25" customHeight="1" x14ac:dyDescent="0.15">
      <c r="B16" s="696" t="s">
        <v>132</v>
      </c>
      <c r="C16" s="737"/>
      <c r="D16" s="287">
        <v>100902215</v>
      </c>
      <c r="E16" s="161">
        <f t="shared" si="0"/>
        <v>31.5</v>
      </c>
      <c r="F16" s="288">
        <v>1.7</v>
      </c>
      <c r="G16" s="735" t="s">
        <v>133</v>
      </c>
      <c r="H16" s="736"/>
      <c r="I16" s="719"/>
      <c r="J16" s="937">
        <v>23278704</v>
      </c>
      <c r="K16" s="939"/>
      <c r="L16" s="159">
        <f t="shared" si="1"/>
        <v>7.5</v>
      </c>
      <c r="M16" s="945">
        <v>6.9</v>
      </c>
      <c r="N16" s="946"/>
      <c r="O16" s="287">
        <f>9079820+7704459</f>
        <v>16784279</v>
      </c>
      <c r="P16" s="937">
        <v>7704459</v>
      </c>
      <c r="Q16" s="939"/>
      <c r="R16" s="163">
        <f t="shared" si="2"/>
        <v>3.9</v>
      </c>
    </row>
    <row r="17" spans="1:21" ht="23.25" customHeight="1" x14ac:dyDescent="0.15">
      <c r="B17" s="738" t="s">
        <v>120</v>
      </c>
      <c r="C17" s="171" t="s">
        <v>134</v>
      </c>
      <c r="D17" s="287">
        <v>97996076</v>
      </c>
      <c r="E17" s="161">
        <f t="shared" si="0"/>
        <v>30.6</v>
      </c>
      <c r="F17" s="288">
        <v>4.9000000000000004</v>
      </c>
      <c r="G17" s="735" t="s">
        <v>42</v>
      </c>
      <c r="H17" s="736"/>
      <c r="I17" s="719"/>
      <c r="J17" s="937">
        <v>4975753</v>
      </c>
      <c r="K17" s="939"/>
      <c r="L17" s="159">
        <f t="shared" si="1"/>
        <v>1.6</v>
      </c>
      <c r="M17" s="945">
        <v>-1</v>
      </c>
      <c r="N17" s="946"/>
      <c r="O17" s="287">
        <v>4702955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287">
        <v>2906139</v>
      </c>
      <c r="E18" s="161">
        <f t="shared" si="0"/>
        <v>0.9</v>
      </c>
      <c r="F18" s="288">
        <v>-49.8</v>
      </c>
      <c r="G18" s="735" t="s">
        <v>136</v>
      </c>
      <c r="H18" s="736"/>
      <c r="I18" s="719"/>
      <c r="J18" s="937">
        <v>0</v>
      </c>
      <c r="K18" s="939"/>
      <c r="L18" s="159" t="str">
        <f t="shared" si="1"/>
        <v>－</v>
      </c>
      <c r="M18" s="945" t="s">
        <v>178</v>
      </c>
      <c r="N18" s="946"/>
      <c r="O18" s="287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287">
        <v>57211</v>
      </c>
      <c r="E19" s="161">
        <f t="shared" si="0"/>
        <v>0</v>
      </c>
      <c r="F19" s="288">
        <v>-10.1</v>
      </c>
      <c r="G19" s="735" t="s">
        <v>138</v>
      </c>
      <c r="H19" s="736"/>
      <c r="I19" s="719"/>
      <c r="J19" s="937">
        <v>3267346</v>
      </c>
      <c r="K19" s="939"/>
      <c r="L19" s="159">
        <f t="shared" si="1"/>
        <v>1</v>
      </c>
      <c r="M19" s="945">
        <v>-3.2</v>
      </c>
      <c r="N19" s="946"/>
      <c r="O19" s="287">
        <v>214879</v>
      </c>
      <c r="P19" s="937">
        <v>0</v>
      </c>
      <c r="Q19" s="939"/>
      <c r="R19" s="163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291">
        <f>SUM(D6:D16)+D19</f>
        <v>196013628</v>
      </c>
      <c r="E20" s="161">
        <f t="shared" si="0"/>
        <v>61.1</v>
      </c>
      <c r="F20" s="288">
        <v>1.8</v>
      </c>
      <c r="G20" s="735" t="s">
        <v>141</v>
      </c>
      <c r="H20" s="736"/>
      <c r="I20" s="719"/>
      <c r="J20" s="937">
        <v>25474189</v>
      </c>
      <c r="K20" s="939"/>
      <c r="L20" s="159">
        <f t="shared" si="1"/>
        <v>8.1999999999999993</v>
      </c>
      <c r="M20" s="945">
        <v>-4</v>
      </c>
      <c r="N20" s="946"/>
      <c r="O20" s="287">
        <f>3291105+18493903</f>
        <v>21785008</v>
      </c>
      <c r="P20" s="937">
        <v>18493903</v>
      </c>
      <c r="Q20" s="939"/>
      <c r="R20" s="163">
        <f>IF(P20=0,"－",ROUND(P20/$P$25*100,1))</f>
        <v>9.4</v>
      </c>
    </row>
    <row r="21" spans="1:21" ht="23.25" customHeight="1" x14ac:dyDescent="0.15">
      <c r="B21" s="696" t="s">
        <v>142</v>
      </c>
      <c r="C21" s="697"/>
      <c r="D21" s="287">
        <v>1363642</v>
      </c>
      <c r="E21" s="166">
        <f t="shared" si="0"/>
        <v>0.4</v>
      </c>
      <c r="F21" s="288">
        <v>-1.9</v>
      </c>
      <c r="G21" s="730" t="s">
        <v>143</v>
      </c>
      <c r="H21" s="731"/>
      <c r="I21" s="732"/>
      <c r="J21" s="937">
        <v>0</v>
      </c>
      <c r="K21" s="939"/>
      <c r="L21" s="159" t="str">
        <f t="shared" si="1"/>
        <v>－</v>
      </c>
      <c r="M21" s="945" t="s">
        <v>178</v>
      </c>
      <c r="N21" s="946"/>
      <c r="O21" s="287">
        <v>0</v>
      </c>
      <c r="P21" s="937">
        <v>0</v>
      </c>
      <c r="Q21" s="939"/>
      <c r="R21" s="163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287">
        <v>4102995</v>
      </c>
      <c r="E22" s="161">
        <f t="shared" si="0"/>
        <v>1.3</v>
      </c>
      <c r="F22" s="294">
        <v>-1.1000000000000001</v>
      </c>
      <c r="G22" s="733" t="s">
        <v>145</v>
      </c>
      <c r="H22" s="734"/>
      <c r="I22" s="726"/>
      <c r="J22" s="938">
        <f>J24+J27+J28</f>
        <v>30726337</v>
      </c>
      <c r="K22" s="939"/>
      <c r="L22" s="159">
        <f t="shared" si="1"/>
        <v>9.8000000000000007</v>
      </c>
      <c r="M22" s="945">
        <v>17.2</v>
      </c>
      <c r="N22" s="946"/>
      <c r="O22" s="295">
        <f>O24+O27+O28</f>
        <v>21448060</v>
      </c>
      <c r="P22" s="173" t="s">
        <v>146</v>
      </c>
      <c r="Q22" s="174"/>
      <c r="R22" s="175"/>
    </row>
    <row r="23" spans="1:21" ht="23.25" customHeight="1" x14ac:dyDescent="0.15">
      <c r="B23" s="696" t="s">
        <v>147</v>
      </c>
      <c r="C23" s="697"/>
      <c r="D23" s="287">
        <v>877437</v>
      </c>
      <c r="E23" s="161">
        <f t="shared" si="0"/>
        <v>0.3</v>
      </c>
      <c r="F23" s="294">
        <v>-0.4</v>
      </c>
      <c r="G23" s="176"/>
      <c r="H23" s="725" t="s">
        <v>148</v>
      </c>
      <c r="I23" s="726"/>
      <c r="J23" s="937">
        <v>1112874</v>
      </c>
      <c r="K23" s="939"/>
      <c r="L23" s="159">
        <f t="shared" si="1"/>
        <v>0.4</v>
      </c>
      <c r="M23" s="945">
        <v>9.6</v>
      </c>
      <c r="N23" s="946"/>
      <c r="O23" s="287">
        <v>1112874</v>
      </c>
      <c r="P23" s="947">
        <v>157828184</v>
      </c>
      <c r="Q23" s="948"/>
      <c r="R23" s="178" t="s">
        <v>18</v>
      </c>
    </row>
    <row r="24" spans="1:21" ht="23.25" customHeight="1" x14ac:dyDescent="0.15">
      <c r="B24" s="696" t="s">
        <v>149</v>
      </c>
      <c r="C24" s="697"/>
      <c r="D24" s="287">
        <v>59678236</v>
      </c>
      <c r="E24" s="161">
        <f t="shared" si="0"/>
        <v>18.600000000000001</v>
      </c>
      <c r="F24" s="288">
        <v>-13.4</v>
      </c>
      <c r="G24" s="727" t="s">
        <v>150</v>
      </c>
      <c r="H24" s="725" t="s">
        <v>151</v>
      </c>
      <c r="I24" s="726"/>
      <c r="J24" s="937">
        <v>30726337</v>
      </c>
      <c r="K24" s="939"/>
      <c r="L24" s="159">
        <f t="shared" si="1"/>
        <v>9.8000000000000007</v>
      </c>
      <c r="M24" s="945">
        <v>17.2</v>
      </c>
      <c r="N24" s="946"/>
      <c r="O24" s="287">
        <v>21448060</v>
      </c>
      <c r="P24" s="179" t="s">
        <v>152</v>
      </c>
      <c r="Q24" s="177"/>
      <c r="R24" s="178"/>
    </row>
    <row r="25" spans="1:21" ht="23.25" customHeight="1" x14ac:dyDescent="0.15">
      <c r="B25" s="696" t="s">
        <v>153</v>
      </c>
      <c r="C25" s="697"/>
      <c r="D25" s="287">
        <v>39716727</v>
      </c>
      <c r="E25" s="161">
        <f t="shared" si="0"/>
        <v>12.4</v>
      </c>
      <c r="F25" s="288">
        <v>20.5</v>
      </c>
      <c r="G25" s="727"/>
      <c r="H25" s="723" t="s">
        <v>120</v>
      </c>
      <c r="I25" s="144" t="s">
        <v>154</v>
      </c>
      <c r="J25" s="937">
        <f>J24-J26</f>
        <v>5019778</v>
      </c>
      <c r="K25" s="939"/>
      <c r="L25" s="159">
        <f t="shared" si="1"/>
        <v>1.6</v>
      </c>
      <c r="M25" s="945">
        <v>98.3</v>
      </c>
      <c r="N25" s="946"/>
      <c r="O25" s="287">
        <f>O24-O26</f>
        <v>1656343</v>
      </c>
      <c r="P25" s="947">
        <v>195807824</v>
      </c>
      <c r="Q25" s="948"/>
      <c r="R25" s="178" t="s">
        <v>18</v>
      </c>
    </row>
    <row r="26" spans="1:21" ht="23.25" customHeight="1" x14ac:dyDescent="0.15">
      <c r="B26" s="696" t="s">
        <v>155</v>
      </c>
      <c r="C26" s="697"/>
      <c r="D26" s="287">
        <v>537244</v>
      </c>
      <c r="E26" s="161">
        <f t="shared" si="0"/>
        <v>0.2</v>
      </c>
      <c r="F26" s="288">
        <v>52.8</v>
      </c>
      <c r="G26" s="727"/>
      <c r="H26" s="724"/>
      <c r="I26" s="144" t="s">
        <v>156</v>
      </c>
      <c r="J26" s="937">
        <f>25635635+70924</f>
        <v>25706559</v>
      </c>
      <c r="K26" s="939"/>
      <c r="L26" s="159">
        <f t="shared" si="1"/>
        <v>8.1999999999999993</v>
      </c>
      <c r="M26" s="945">
        <v>8.5</v>
      </c>
      <c r="N26" s="946"/>
      <c r="O26" s="287">
        <f>J26-5914842</f>
        <v>19791717</v>
      </c>
      <c r="R26" s="180"/>
    </row>
    <row r="27" spans="1:21" ht="23.25" customHeight="1" x14ac:dyDescent="0.15">
      <c r="B27" s="696" t="s">
        <v>157</v>
      </c>
      <c r="C27" s="697"/>
      <c r="D27" s="287">
        <v>218363</v>
      </c>
      <c r="E27" s="161">
        <f t="shared" si="0"/>
        <v>0.1</v>
      </c>
      <c r="F27" s="288">
        <v>218.1</v>
      </c>
      <c r="G27" s="728"/>
      <c r="H27" s="712" t="s">
        <v>158</v>
      </c>
      <c r="I27" s="713"/>
      <c r="J27" s="937">
        <v>0</v>
      </c>
      <c r="K27" s="939"/>
      <c r="L27" s="159" t="str">
        <f t="shared" si="1"/>
        <v>－</v>
      </c>
      <c r="M27" s="945" t="s">
        <v>178</v>
      </c>
      <c r="N27" s="946"/>
      <c r="O27" s="287">
        <v>0</v>
      </c>
      <c r="P27" s="716"/>
      <c r="Q27" s="717"/>
      <c r="R27" s="178"/>
      <c r="U27" s="1"/>
    </row>
    <row r="28" spans="1:21" ht="23.25" customHeight="1" x14ac:dyDescent="0.15">
      <c r="B28" s="696" t="s">
        <v>159</v>
      </c>
      <c r="C28" s="697"/>
      <c r="D28" s="287">
        <v>3185363</v>
      </c>
      <c r="E28" s="167">
        <f t="shared" si="0"/>
        <v>1</v>
      </c>
      <c r="F28" s="288">
        <v>-15.2</v>
      </c>
      <c r="G28" s="729"/>
      <c r="H28" s="718" t="s">
        <v>160</v>
      </c>
      <c r="I28" s="719"/>
      <c r="J28" s="937">
        <v>0</v>
      </c>
      <c r="K28" s="939"/>
      <c r="L28" s="159" t="str">
        <f t="shared" si="1"/>
        <v>－</v>
      </c>
      <c r="M28" s="945" t="s">
        <v>178</v>
      </c>
      <c r="N28" s="946"/>
      <c r="O28" s="287">
        <v>0</v>
      </c>
      <c r="P28" s="720"/>
      <c r="Q28" s="721"/>
      <c r="R28" s="722"/>
      <c r="U28" s="44"/>
    </row>
    <row r="29" spans="1:21" ht="23.25" customHeight="1" x14ac:dyDescent="0.15">
      <c r="B29" s="696" t="s">
        <v>161</v>
      </c>
      <c r="C29" s="697"/>
      <c r="D29" s="287">
        <v>4949103</v>
      </c>
      <c r="E29" s="161">
        <f t="shared" si="0"/>
        <v>1.5</v>
      </c>
      <c r="F29" s="288">
        <v>-10.9</v>
      </c>
      <c r="G29" s="698" t="s">
        <v>162</v>
      </c>
      <c r="H29" s="659"/>
      <c r="I29" s="618"/>
      <c r="J29" s="937">
        <f>SUM(J13:K22)</f>
        <v>312286631</v>
      </c>
      <c r="K29" s="939"/>
      <c r="L29" s="181">
        <f t="shared" si="1"/>
        <v>100</v>
      </c>
      <c r="M29" s="943">
        <v>1</v>
      </c>
      <c r="N29" s="944"/>
      <c r="O29" s="296">
        <f>SUM(O13:O22)</f>
        <v>211439400</v>
      </c>
      <c r="P29" s="720"/>
      <c r="Q29" s="721"/>
      <c r="R29" s="722"/>
      <c r="U29" s="1"/>
    </row>
    <row r="30" spans="1:21" ht="23.25" customHeight="1" x14ac:dyDescent="0.15">
      <c r="B30" s="696" t="s">
        <v>163</v>
      </c>
      <c r="C30" s="697"/>
      <c r="D30" s="287">
        <v>6593910</v>
      </c>
      <c r="E30" s="161">
        <f t="shared" si="0"/>
        <v>2.1</v>
      </c>
      <c r="F30" s="294">
        <v>55.2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287">
        <v>3397900</v>
      </c>
      <c r="E31" s="161">
        <f t="shared" si="0"/>
        <v>1.1000000000000001</v>
      </c>
      <c r="F31" s="294">
        <v>-15.5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287">
        <f>SUM(D21:D31)</f>
        <v>124620920</v>
      </c>
      <c r="E32" s="167">
        <f t="shared" si="0"/>
        <v>38.9</v>
      </c>
      <c r="F32" s="294">
        <v>-1.3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297">
        <f>D20+D32</f>
        <v>320634548</v>
      </c>
      <c r="E33" s="185">
        <f t="shared" si="0"/>
        <v>100</v>
      </c>
      <c r="F33" s="298">
        <v>0.6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937">
        <v>68363642</v>
      </c>
      <c r="O37" s="939"/>
      <c r="P37" s="289">
        <f t="shared" ref="P37:P43" si="3">IF(N37=0,"－",ROUND(N37/$N$43*100,1))</f>
        <v>94.1</v>
      </c>
      <c r="Q37" s="871">
        <v>1.7</v>
      </c>
      <c r="R37" s="872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90">
        <v>1004116</v>
      </c>
      <c r="E38" s="157">
        <f t="shared" ref="E38:E51" si="4">IF(D38=0,"－",ROUND(D38/$D$51*100,1))</f>
        <v>0.3</v>
      </c>
      <c r="F38" s="251">
        <v>1.3</v>
      </c>
      <c r="G38" s="940">
        <v>1004116</v>
      </c>
      <c r="H38" s="941"/>
      <c r="I38" s="942"/>
      <c r="J38" s="211">
        <f t="shared" ref="J38:J51" si="5">IF(G38=0,"－",ROUND(G38/$G$51*100,1))</f>
        <v>0.5</v>
      </c>
      <c r="K38" s="669" t="s">
        <v>173</v>
      </c>
      <c r="L38" s="670"/>
      <c r="M38" s="655"/>
      <c r="N38" s="937">
        <v>433450</v>
      </c>
      <c r="O38" s="939"/>
      <c r="P38" s="289">
        <f t="shared" si="3"/>
        <v>0.6</v>
      </c>
      <c r="Q38" s="871">
        <v>2.5</v>
      </c>
      <c r="R38" s="872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291">
        <v>25770390</v>
      </c>
      <c r="E39" s="157">
        <f t="shared" si="4"/>
        <v>8.3000000000000007</v>
      </c>
      <c r="F39" s="251">
        <v>-8.5</v>
      </c>
      <c r="G39" s="937">
        <v>22867122</v>
      </c>
      <c r="H39" s="938"/>
      <c r="I39" s="939"/>
      <c r="J39" s="212">
        <f t="shared" si="5"/>
        <v>10.8</v>
      </c>
      <c r="K39" s="669" t="s">
        <v>175</v>
      </c>
      <c r="L39" s="670"/>
      <c r="M39" s="655"/>
      <c r="N39" s="937">
        <v>3819533</v>
      </c>
      <c r="O39" s="939"/>
      <c r="P39" s="289">
        <f t="shared" si="3"/>
        <v>5.3</v>
      </c>
      <c r="Q39" s="871">
        <v>-0.1</v>
      </c>
      <c r="R39" s="872"/>
    </row>
    <row r="40" spans="1:20" ht="20.100000000000001" customHeight="1" x14ac:dyDescent="0.15">
      <c r="A40" s="180"/>
      <c r="B40" s="654" t="s">
        <v>176</v>
      </c>
      <c r="C40" s="655"/>
      <c r="D40" s="291">
        <v>181878638</v>
      </c>
      <c r="E40" s="157">
        <f t="shared" si="4"/>
        <v>58.2</v>
      </c>
      <c r="F40" s="251">
        <v>3</v>
      </c>
      <c r="G40" s="937">
        <v>103920504</v>
      </c>
      <c r="H40" s="938"/>
      <c r="I40" s="939"/>
      <c r="J40" s="212">
        <f t="shared" si="5"/>
        <v>49.1</v>
      </c>
      <c r="K40" s="669" t="s">
        <v>177</v>
      </c>
      <c r="L40" s="670"/>
      <c r="M40" s="655"/>
      <c r="N40" s="937">
        <v>0</v>
      </c>
      <c r="O40" s="939"/>
      <c r="P40" s="289" t="str">
        <f t="shared" si="3"/>
        <v>－</v>
      </c>
      <c r="Q40" s="871" t="s">
        <v>178</v>
      </c>
      <c r="R40" s="872"/>
    </row>
    <row r="41" spans="1:20" ht="20.100000000000001" customHeight="1" x14ac:dyDescent="0.15">
      <c r="A41" s="180"/>
      <c r="B41" s="654" t="s">
        <v>179</v>
      </c>
      <c r="C41" s="655"/>
      <c r="D41" s="290">
        <v>25562632</v>
      </c>
      <c r="E41" s="157">
        <f t="shared" si="4"/>
        <v>8.1999999999999993</v>
      </c>
      <c r="F41" s="251">
        <v>-28.4</v>
      </c>
      <c r="G41" s="937">
        <v>21374666</v>
      </c>
      <c r="H41" s="938"/>
      <c r="I41" s="939"/>
      <c r="J41" s="212">
        <f t="shared" si="5"/>
        <v>10.1</v>
      </c>
      <c r="K41" s="669" t="s">
        <v>180</v>
      </c>
      <c r="L41" s="670"/>
      <c r="M41" s="655"/>
      <c r="N41" s="937">
        <v>39765</v>
      </c>
      <c r="O41" s="939"/>
      <c r="P41" s="289">
        <f t="shared" si="3"/>
        <v>0.1</v>
      </c>
      <c r="Q41" s="871">
        <v>4.5</v>
      </c>
      <c r="R41" s="872"/>
    </row>
    <row r="42" spans="1:20" ht="20.100000000000001" customHeight="1" x14ac:dyDescent="0.15">
      <c r="A42" s="180"/>
      <c r="B42" s="654" t="s">
        <v>181</v>
      </c>
      <c r="C42" s="655"/>
      <c r="D42" s="291">
        <v>984314</v>
      </c>
      <c r="E42" s="157">
        <f t="shared" si="4"/>
        <v>0.3</v>
      </c>
      <c r="F42" s="251">
        <v>23.4</v>
      </c>
      <c r="G42" s="937">
        <v>966985</v>
      </c>
      <c r="H42" s="938"/>
      <c r="I42" s="939"/>
      <c r="J42" s="212">
        <f t="shared" si="5"/>
        <v>0.5</v>
      </c>
      <c r="K42" s="669" t="s">
        <v>182</v>
      </c>
      <c r="L42" s="670"/>
      <c r="M42" s="655"/>
      <c r="N42" s="937">
        <v>0</v>
      </c>
      <c r="O42" s="939"/>
      <c r="P42" s="299" t="str">
        <f t="shared" si="3"/>
        <v>－</v>
      </c>
      <c r="Q42" s="871" t="s">
        <v>178</v>
      </c>
      <c r="R42" s="872"/>
    </row>
    <row r="43" spans="1:20" ht="20.100000000000001" customHeight="1" x14ac:dyDescent="0.15">
      <c r="A43" s="180"/>
      <c r="B43" s="654" t="s">
        <v>183</v>
      </c>
      <c r="C43" s="655"/>
      <c r="D43" s="291">
        <v>1821954</v>
      </c>
      <c r="E43" s="157">
        <f t="shared" si="4"/>
        <v>0.6</v>
      </c>
      <c r="F43" s="251">
        <v>223.9</v>
      </c>
      <c r="G43" s="937">
        <v>1219119</v>
      </c>
      <c r="H43" s="938"/>
      <c r="I43" s="939"/>
      <c r="J43" s="212">
        <f t="shared" si="5"/>
        <v>0.6</v>
      </c>
      <c r="K43" s="669" t="s">
        <v>75</v>
      </c>
      <c r="L43" s="670"/>
      <c r="M43" s="655"/>
      <c r="N43" s="937">
        <f>SUM(N37:O42)</f>
        <v>72656390</v>
      </c>
      <c r="O43" s="939"/>
      <c r="P43" s="299">
        <f t="shared" si="3"/>
        <v>100</v>
      </c>
      <c r="Q43" s="871">
        <v>1.6</v>
      </c>
      <c r="R43" s="872"/>
    </row>
    <row r="44" spans="1:20" ht="20.100000000000001" customHeight="1" x14ac:dyDescent="0.15">
      <c r="A44" s="180"/>
      <c r="B44" s="654" t="s">
        <v>184</v>
      </c>
      <c r="C44" s="655"/>
      <c r="D44" s="290">
        <v>3605973</v>
      </c>
      <c r="E44" s="157">
        <f t="shared" si="4"/>
        <v>1.2</v>
      </c>
      <c r="F44" s="251">
        <v>10.199999999999999</v>
      </c>
      <c r="G44" s="937">
        <v>3559406</v>
      </c>
      <c r="H44" s="938"/>
      <c r="I44" s="939"/>
      <c r="J44" s="212">
        <f t="shared" si="5"/>
        <v>1.7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291">
        <v>25572474</v>
      </c>
      <c r="E45" s="157">
        <f t="shared" si="4"/>
        <v>8.1999999999999993</v>
      </c>
      <c r="F45" s="251">
        <v>22.8</v>
      </c>
      <c r="G45" s="937">
        <v>16447829</v>
      </c>
      <c r="H45" s="938"/>
      <c r="I45" s="939"/>
      <c r="J45" s="212">
        <f t="shared" si="5"/>
        <v>7.8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291">
        <v>1042463</v>
      </c>
      <c r="E46" s="157">
        <f t="shared" si="4"/>
        <v>0.3</v>
      </c>
      <c r="F46" s="251">
        <v>19.399999999999999</v>
      </c>
      <c r="G46" s="937">
        <v>926399</v>
      </c>
      <c r="H46" s="938"/>
      <c r="I46" s="939"/>
      <c r="J46" s="212">
        <f t="shared" si="5"/>
        <v>0.4</v>
      </c>
      <c r="K46" s="866">
        <v>99</v>
      </c>
      <c r="L46" s="867"/>
      <c r="M46" s="868"/>
      <c r="N46" s="869">
        <v>60.2</v>
      </c>
      <c r="O46" s="868"/>
      <c r="P46" s="869">
        <v>98.5</v>
      </c>
      <c r="Q46" s="867"/>
      <c r="R46" s="870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90">
        <v>40169999</v>
      </c>
      <c r="E47" s="157">
        <f t="shared" si="4"/>
        <v>12.9</v>
      </c>
      <c r="F47" s="251">
        <v>11.9</v>
      </c>
      <c r="G47" s="937">
        <v>34279576</v>
      </c>
      <c r="H47" s="938"/>
      <c r="I47" s="939"/>
      <c r="J47" s="212">
        <f t="shared" si="5"/>
        <v>16.2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291">
        <v>0</v>
      </c>
      <c r="E48" s="157" t="str">
        <f t="shared" si="4"/>
        <v>－</v>
      </c>
      <c r="F48" s="251" t="s">
        <v>245</v>
      </c>
      <c r="G48" s="937">
        <v>0</v>
      </c>
      <c r="H48" s="938"/>
      <c r="I48" s="939"/>
      <c r="J48" s="212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291">
        <v>4873678</v>
      </c>
      <c r="E49" s="157">
        <f t="shared" si="4"/>
        <v>1.6</v>
      </c>
      <c r="F49" s="251">
        <v>-10.8</v>
      </c>
      <c r="G49" s="937">
        <v>4873678</v>
      </c>
      <c r="H49" s="938"/>
      <c r="I49" s="939"/>
      <c r="J49" s="212">
        <f t="shared" si="5"/>
        <v>2.2999999999999998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90">
        <v>0</v>
      </c>
      <c r="E50" s="157" t="str">
        <f t="shared" si="4"/>
        <v>－</v>
      </c>
      <c r="F50" s="251" t="s">
        <v>245</v>
      </c>
      <c r="G50" s="937">
        <v>0</v>
      </c>
      <c r="H50" s="938"/>
      <c r="I50" s="939"/>
      <c r="J50" s="212" t="str">
        <f t="shared" si="5"/>
        <v>－</v>
      </c>
      <c r="K50" s="630" t="s">
        <v>198</v>
      </c>
      <c r="L50" s="618"/>
      <c r="M50" s="216" t="s">
        <v>199</v>
      </c>
      <c r="N50" s="858">
        <v>65481291</v>
      </c>
      <c r="O50" s="862"/>
      <c r="P50" s="255">
        <v>1.5</v>
      </c>
      <c r="Q50" s="858">
        <v>7251400</v>
      </c>
      <c r="R50" s="954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955">
        <f>SUM(D38:D50)</f>
        <v>312286631</v>
      </c>
      <c r="E51" s="637">
        <f t="shared" si="4"/>
        <v>100</v>
      </c>
      <c r="F51" s="823">
        <v>1</v>
      </c>
      <c r="G51" s="957">
        <f>SUM(G38:I50)</f>
        <v>211439400</v>
      </c>
      <c r="H51" s="958"/>
      <c r="I51" s="959"/>
      <c r="J51" s="647">
        <f t="shared" si="5"/>
        <v>100</v>
      </c>
      <c r="K51" s="626" t="s">
        <v>200</v>
      </c>
      <c r="L51" s="625"/>
      <c r="M51" s="218" t="s">
        <v>201</v>
      </c>
      <c r="N51" s="863">
        <v>64907496</v>
      </c>
      <c r="O51" s="864"/>
      <c r="P51" s="256">
        <v>1.2</v>
      </c>
      <c r="Q51" s="863">
        <v>0</v>
      </c>
      <c r="R51" s="953"/>
      <c r="S51" s="17"/>
      <c r="T51" s="17"/>
    </row>
    <row r="52" spans="1:20" ht="20.100000000000001" customHeight="1" thickBot="1" x14ac:dyDescent="0.2">
      <c r="A52" s="180"/>
      <c r="B52" s="633"/>
      <c r="C52" s="634"/>
      <c r="D52" s="956"/>
      <c r="E52" s="638"/>
      <c r="F52" s="824"/>
      <c r="G52" s="960"/>
      <c r="H52" s="961"/>
      <c r="I52" s="962"/>
      <c r="J52" s="648"/>
      <c r="K52" s="630" t="s">
        <v>202</v>
      </c>
      <c r="L52" s="618"/>
      <c r="M52" s="216" t="s">
        <v>199</v>
      </c>
      <c r="N52" s="858">
        <v>12123289</v>
      </c>
      <c r="O52" s="862"/>
      <c r="P52" s="255">
        <v>1.5</v>
      </c>
      <c r="Q52" s="858">
        <v>2122744</v>
      </c>
      <c r="R52" s="954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855">
        <v>12097913</v>
      </c>
      <c r="O53" s="856"/>
      <c r="P53" s="257">
        <v>1.5</v>
      </c>
      <c r="Q53" s="863">
        <v>0</v>
      </c>
      <c r="R53" s="953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858">
        <v>64682587</v>
      </c>
      <c r="O54" s="862"/>
      <c r="P54" s="255">
        <v>2.4</v>
      </c>
      <c r="Q54" s="858">
        <v>9386224</v>
      </c>
      <c r="R54" s="954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855">
        <v>64097525</v>
      </c>
      <c r="O55" s="856"/>
      <c r="P55" s="256">
        <v>3.6</v>
      </c>
      <c r="Q55" s="863">
        <v>0</v>
      </c>
      <c r="R55" s="953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858" t="s">
        <v>178</v>
      </c>
      <c r="O56" s="862"/>
      <c r="P56" s="255" t="s">
        <v>178</v>
      </c>
      <c r="Q56" s="858" t="s">
        <v>178</v>
      </c>
      <c r="R56" s="954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855" t="s">
        <v>178</v>
      </c>
      <c r="O57" s="856"/>
      <c r="P57" s="257" t="s">
        <v>178</v>
      </c>
      <c r="Q57" s="863" t="s">
        <v>178</v>
      </c>
      <c r="R57" s="953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858">
        <v>221817</v>
      </c>
      <c r="O58" s="862"/>
      <c r="P58" s="255">
        <v>43.7</v>
      </c>
      <c r="Q58" s="858">
        <v>221707</v>
      </c>
      <c r="R58" s="954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855">
        <v>221817</v>
      </c>
      <c r="O59" s="856"/>
      <c r="P59" s="256">
        <v>43.7</v>
      </c>
      <c r="Q59" s="863">
        <v>0</v>
      </c>
      <c r="R59" s="953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858">
        <v>321645</v>
      </c>
      <c r="O60" s="859"/>
      <c r="P60" s="292">
        <v>-7.2</v>
      </c>
      <c r="Q60" s="860">
        <v>32802</v>
      </c>
      <c r="R60" s="861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851">
        <v>321645</v>
      </c>
      <c r="O61" s="852"/>
      <c r="P61" s="293">
        <v>-7.2</v>
      </c>
      <c r="Q61" s="951">
        <v>88446</v>
      </c>
      <c r="R61" s="952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7" priority="4" stopIfTrue="1">
      <formula>"IF(AND(D6=0,F6=0,【参考】24右!F6=0））"</formula>
    </cfRule>
  </conditionalFormatting>
  <conditionalFormatting sqref="M6:N29">
    <cfRule type="expression" dxfId="6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CE7D-8D75-4C81-9A54-3E396D491722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267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695043</v>
      </c>
      <c r="F5" s="388"/>
      <c r="G5" s="388"/>
      <c r="H5" s="388"/>
      <c r="I5" s="14" t="s">
        <v>7</v>
      </c>
      <c r="J5" s="599">
        <v>53.25</v>
      </c>
      <c r="K5" s="600"/>
      <c r="L5" s="600"/>
      <c r="M5" s="600"/>
      <c r="N5" s="15" t="s">
        <v>8</v>
      </c>
      <c r="O5" s="601">
        <v>13053</v>
      </c>
      <c r="P5" s="596"/>
      <c r="Q5" s="596"/>
      <c r="R5" s="596"/>
      <c r="S5" s="596"/>
      <c r="T5" s="596"/>
      <c r="U5" s="14" t="s">
        <v>7</v>
      </c>
      <c r="V5" s="601">
        <v>695043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694725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670122</v>
      </c>
      <c r="F6" s="368"/>
      <c r="G6" s="368"/>
      <c r="H6" s="368"/>
      <c r="I6" s="19" t="s">
        <v>7</v>
      </c>
      <c r="J6" s="590">
        <v>53.25</v>
      </c>
      <c r="K6" s="591"/>
      <c r="L6" s="591"/>
      <c r="M6" s="591"/>
      <c r="N6" s="20" t="s">
        <v>8</v>
      </c>
      <c r="O6" s="592">
        <v>12584</v>
      </c>
      <c r="P6" s="593"/>
      <c r="Q6" s="593"/>
      <c r="R6" s="593"/>
      <c r="S6" s="593"/>
      <c r="T6" s="593"/>
      <c r="U6" s="19" t="s">
        <v>7</v>
      </c>
      <c r="V6" s="592">
        <v>670122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691372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331562511</v>
      </c>
      <c r="H10" s="396"/>
      <c r="I10" s="396"/>
      <c r="J10" s="396"/>
      <c r="K10" s="396"/>
      <c r="L10" s="46"/>
      <c r="M10" s="47"/>
      <c r="N10" s="395">
        <v>340840685</v>
      </c>
      <c r="O10" s="396"/>
      <c r="P10" s="396"/>
      <c r="Q10" s="396"/>
      <c r="R10" s="48"/>
      <c r="S10" s="772">
        <f>IF(N10=0,IF(G10&gt;0,"皆増","－"),IF(G10=0,"皆減",ROUND((G10-N10)/N10*100,1)))</f>
        <v>-2.7</v>
      </c>
      <c r="T10" s="773"/>
      <c r="U10" s="581" t="s">
        <v>23</v>
      </c>
      <c r="V10" s="429"/>
      <c r="W10" s="429"/>
      <c r="X10" s="429"/>
      <c r="Y10" s="400"/>
      <c r="Z10" s="395">
        <v>176679060</v>
      </c>
      <c r="AA10" s="396"/>
      <c r="AB10" s="396"/>
      <c r="AC10" s="396"/>
      <c r="AD10" s="49"/>
      <c r="AE10" s="50"/>
      <c r="AF10" s="395">
        <v>168406568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317160375</v>
      </c>
      <c r="H12" s="351"/>
      <c r="I12" s="351"/>
      <c r="J12" s="351"/>
      <c r="K12" s="351"/>
      <c r="L12" s="46"/>
      <c r="M12" s="47"/>
      <c r="N12" s="350">
        <v>326844422</v>
      </c>
      <c r="O12" s="351"/>
      <c r="P12" s="351"/>
      <c r="Q12" s="351"/>
      <c r="R12" s="48"/>
      <c r="S12" s="772">
        <f>IF(N12=0,IF(G12&gt;0,"皆増","－"),IF(G12=0,"皆減",ROUND((G12-N12)/N12*100,1)))</f>
        <v>-3</v>
      </c>
      <c r="T12" s="773"/>
      <c r="U12" s="574" t="s">
        <v>26</v>
      </c>
      <c r="V12" s="380"/>
      <c r="W12" s="380"/>
      <c r="X12" s="380"/>
      <c r="Y12" s="381"/>
      <c r="Z12" s="395">
        <v>66343037</v>
      </c>
      <c r="AA12" s="396"/>
      <c r="AB12" s="396"/>
      <c r="AC12" s="396"/>
      <c r="AD12" s="62"/>
      <c r="AE12" s="63" t="s">
        <v>19</v>
      </c>
      <c r="AF12" s="395">
        <v>61521610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14402136</v>
      </c>
      <c r="H14" s="351"/>
      <c r="I14" s="351"/>
      <c r="J14" s="351"/>
      <c r="K14" s="351"/>
      <c r="L14" s="46"/>
      <c r="M14" s="47"/>
      <c r="N14" s="350">
        <v>13996263</v>
      </c>
      <c r="O14" s="351"/>
      <c r="P14" s="351"/>
      <c r="Q14" s="351"/>
      <c r="R14" s="68"/>
      <c r="S14" s="772">
        <f>IF(N14=0,IF(G14&gt;0,"皆増","－"),IF(G14=0,"皆減",ROUND((G14-N14)/N14*100,1)))</f>
        <v>2.9</v>
      </c>
      <c r="T14" s="773"/>
      <c r="U14" s="574" t="s">
        <v>29</v>
      </c>
      <c r="V14" s="380"/>
      <c r="W14" s="380"/>
      <c r="X14" s="380"/>
      <c r="Y14" s="381"/>
      <c r="Z14" s="395">
        <v>184973867</v>
      </c>
      <c r="AA14" s="396"/>
      <c r="AB14" s="396"/>
      <c r="AC14" s="396"/>
      <c r="AD14" s="69"/>
      <c r="AE14" s="63" t="s">
        <v>19</v>
      </c>
      <c r="AF14" s="395">
        <v>176357720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1929917</v>
      </c>
      <c r="H16" s="396"/>
      <c r="I16" s="396"/>
      <c r="J16" s="396"/>
      <c r="K16" s="396"/>
      <c r="L16" s="46"/>
      <c r="M16" s="47"/>
      <c r="N16" s="395">
        <v>967111</v>
      </c>
      <c r="O16" s="396"/>
      <c r="P16" s="396"/>
      <c r="Q16" s="396"/>
      <c r="R16" s="48"/>
      <c r="S16" s="772">
        <f>IF(N16=0,IF(G16&gt;0,"皆増","－"),IF(G16=0,"皆減",ROUND((G16-N16)/N16*100,1)))</f>
        <v>99.6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12472219</v>
      </c>
      <c r="H18" s="351"/>
      <c r="I18" s="351"/>
      <c r="J18" s="351"/>
      <c r="K18" s="351"/>
      <c r="L18" s="46"/>
      <c r="M18" s="47"/>
      <c r="N18" s="350">
        <v>13029152</v>
      </c>
      <c r="O18" s="351"/>
      <c r="P18" s="351"/>
      <c r="Q18" s="351"/>
      <c r="R18" s="68"/>
      <c r="S18" s="772">
        <f>IF(N18=0,IF(G18&gt;0,"皆増","－"),IF(G18=0,"皆減",ROUND((G18-N18)/N18*100,1)))</f>
        <v>-4.3</v>
      </c>
      <c r="T18" s="773"/>
      <c r="U18" s="574" t="s">
        <v>38</v>
      </c>
      <c r="V18" s="380"/>
      <c r="W18" s="380"/>
      <c r="X18" s="380"/>
      <c r="Y18" s="381"/>
      <c r="Z18" s="559">
        <v>0.38</v>
      </c>
      <c r="AA18" s="560"/>
      <c r="AB18" s="560"/>
      <c r="AC18" s="560"/>
      <c r="AD18" s="74"/>
      <c r="AE18" s="75"/>
      <c r="AF18" s="61"/>
      <c r="AG18" s="560">
        <v>0.38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-556933</v>
      </c>
      <c r="H20" s="396"/>
      <c r="I20" s="396"/>
      <c r="J20" s="396"/>
      <c r="K20" s="396"/>
      <c r="L20" s="46"/>
      <c r="M20" s="47"/>
      <c r="N20" s="395">
        <v>1701089</v>
      </c>
      <c r="O20" s="396"/>
      <c r="P20" s="396"/>
      <c r="Q20" s="396"/>
      <c r="R20" s="48"/>
      <c r="S20" s="969"/>
      <c r="T20" s="970"/>
      <c r="U20" s="547" t="s">
        <v>41</v>
      </c>
      <c r="V20" s="548"/>
      <c r="W20" s="548"/>
      <c r="X20" s="548"/>
      <c r="Y20" s="549"/>
      <c r="Z20" s="553">
        <v>6.7</v>
      </c>
      <c r="AA20" s="554"/>
      <c r="AB20" s="554"/>
      <c r="AC20" s="554"/>
      <c r="AD20" s="45"/>
      <c r="AE20" s="80" t="s">
        <v>20</v>
      </c>
      <c r="AF20" s="34"/>
      <c r="AG20" s="557">
        <v>7.4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971"/>
      <c r="T21" s="972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21150</v>
      </c>
      <c r="H22" s="396"/>
      <c r="I22" s="396"/>
      <c r="J22" s="396"/>
      <c r="K22" s="396"/>
      <c r="L22" s="46"/>
      <c r="M22" s="47"/>
      <c r="N22" s="395">
        <v>17788</v>
      </c>
      <c r="O22" s="396"/>
      <c r="P22" s="396"/>
      <c r="Q22" s="396"/>
      <c r="R22" s="48"/>
      <c r="S22" s="772">
        <f>IF(N22=0,IF(G22&gt;0,"皆増","－"),IF(G22=0,"皆減",ROUND((G22-N22)/N22*100,1)))</f>
        <v>18.899999999999999</v>
      </c>
      <c r="T22" s="773"/>
      <c r="U22" s="547" t="s">
        <v>44</v>
      </c>
      <c r="V22" s="548"/>
      <c r="W22" s="548"/>
      <c r="X22" s="548"/>
      <c r="Y22" s="549"/>
      <c r="Z22" s="553">
        <v>78.599999999999994</v>
      </c>
      <c r="AA22" s="554"/>
      <c r="AB22" s="554"/>
      <c r="AC22" s="554"/>
      <c r="AD22" s="45"/>
      <c r="AE22" s="80" t="s">
        <v>20</v>
      </c>
      <c r="AF22" s="34"/>
      <c r="AG22" s="557">
        <v>75.900000000000006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18907244</v>
      </c>
      <c r="AA24" s="526"/>
      <c r="AB24" s="526"/>
      <c r="AC24" s="526"/>
      <c r="AD24" s="69"/>
      <c r="AE24" s="63" t="s">
        <v>19</v>
      </c>
      <c r="AF24" s="525">
        <v>22195704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5020647</v>
      </c>
      <c r="H26" s="396"/>
      <c r="I26" s="396"/>
      <c r="J26" s="396"/>
      <c r="K26" s="396"/>
      <c r="L26" s="46"/>
      <c r="M26" s="47"/>
      <c r="N26" s="395">
        <v>6713706</v>
      </c>
      <c r="O26" s="396"/>
      <c r="P26" s="396"/>
      <c r="Q26" s="396"/>
      <c r="R26" s="48"/>
      <c r="S26" s="772">
        <f>IF(N26=0,IF(G26&gt;0,"皆増","－"),IF(G26=0,"皆減",ROUND((G26-N26)/N26*100,1)))</f>
        <v>-25.2</v>
      </c>
      <c r="T26" s="773"/>
      <c r="U26" s="547" t="s">
        <v>50</v>
      </c>
      <c r="V26" s="548"/>
      <c r="W26" s="548"/>
      <c r="X26" s="548"/>
      <c r="Y26" s="549"/>
      <c r="Z26" s="525">
        <v>82524099</v>
      </c>
      <c r="AA26" s="526"/>
      <c r="AB26" s="526"/>
      <c r="AC26" s="526"/>
      <c r="AD26" s="69"/>
      <c r="AE26" s="63" t="s">
        <v>19</v>
      </c>
      <c r="AF26" s="525">
        <v>78751418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-5556430</v>
      </c>
      <c r="H28" s="351"/>
      <c r="I28" s="351"/>
      <c r="J28" s="351"/>
      <c r="K28" s="351"/>
      <c r="L28" s="46"/>
      <c r="M28" s="47"/>
      <c r="N28" s="350">
        <v>-4994829</v>
      </c>
      <c r="O28" s="351"/>
      <c r="P28" s="351"/>
      <c r="Q28" s="351"/>
      <c r="R28" s="68"/>
      <c r="S28" s="965"/>
      <c r="T28" s="966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967"/>
      <c r="T29" s="968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60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-3.4</v>
      </c>
      <c r="AB34" s="481"/>
      <c r="AC34" s="481"/>
      <c r="AD34" s="497" t="s">
        <v>63</v>
      </c>
      <c r="AE34" s="498"/>
      <c r="AF34" s="45"/>
      <c r="AG34" s="102"/>
      <c r="AH34" s="481">
        <v>-3.8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60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964" t="s">
        <v>60</v>
      </c>
      <c r="AB36" s="964"/>
      <c r="AC36" s="964"/>
      <c r="AD36" s="497" t="s">
        <v>63</v>
      </c>
      <c r="AE36" s="498"/>
      <c r="AF36" s="61"/>
      <c r="AG36" s="102"/>
      <c r="AH36" s="481" t="s">
        <v>60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582" t="s">
        <v>70</v>
      </c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963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46970243</v>
      </c>
      <c r="Y43" s="396"/>
      <c r="Z43" s="397"/>
      <c r="AA43" s="395">
        <v>4883339</v>
      </c>
      <c r="AB43" s="396"/>
      <c r="AC43" s="397"/>
      <c r="AD43" s="801">
        <v>129698110</v>
      </c>
      <c r="AE43" s="802"/>
      <c r="AF43" s="802"/>
      <c r="AG43" s="803"/>
      <c r="AH43" s="395">
        <v>181551692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3467</v>
      </c>
      <c r="F44" s="376"/>
      <c r="G44" s="377"/>
      <c r="H44" s="375">
        <v>298849</v>
      </c>
      <c r="I44" s="376"/>
      <c r="J44" s="376"/>
      <c r="K44" s="377"/>
      <c r="L44" s="375">
        <v>195</v>
      </c>
      <c r="M44" s="376"/>
      <c r="N44" s="377"/>
      <c r="O44" s="375">
        <v>3416</v>
      </c>
      <c r="P44" s="376"/>
      <c r="Q44" s="375">
        <v>298109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804"/>
      <c r="AE44" s="805"/>
      <c r="AF44" s="805"/>
      <c r="AG44" s="806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134</v>
      </c>
      <c r="F45" s="388"/>
      <c r="G45" s="389"/>
      <c r="H45" s="387">
        <v>300823</v>
      </c>
      <c r="I45" s="388"/>
      <c r="J45" s="388"/>
      <c r="K45" s="389"/>
      <c r="L45" s="387">
        <v>3</v>
      </c>
      <c r="M45" s="388"/>
      <c r="N45" s="389"/>
      <c r="O45" s="387">
        <v>136</v>
      </c>
      <c r="P45" s="388"/>
      <c r="Q45" s="387">
        <v>302728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6621150</v>
      </c>
      <c r="Y45" s="396"/>
      <c r="Z45" s="397"/>
      <c r="AA45" s="350">
        <v>5031</v>
      </c>
      <c r="AB45" s="351"/>
      <c r="AC45" s="352"/>
      <c r="AD45" s="395">
        <v>12842713</v>
      </c>
      <c r="AE45" s="396"/>
      <c r="AF45" s="396"/>
      <c r="AG45" s="397"/>
      <c r="AH45" s="395">
        <f>12868894+6600000</f>
        <v>19468894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14</v>
      </c>
      <c r="F46" s="351"/>
      <c r="G46" s="352"/>
      <c r="H46" s="350">
        <v>423452</v>
      </c>
      <c r="I46" s="351"/>
      <c r="J46" s="351"/>
      <c r="K46" s="352"/>
      <c r="L46" s="350">
        <v>2</v>
      </c>
      <c r="M46" s="351"/>
      <c r="N46" s="352"/>
      <c r="O46" s="350">
        <v>15</v>
      </c>
      <c r="P46" s="351"/>
      <c r="Q46" s="350">
        <v>419279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5020647</v>
      </c>
      <c r="Y47" s="351"/>
      <c r="Z47" s="352"/>
      <c r="AA47" s="350">
        <v>386860</v>
      </c>
      <c r="AB47" s="351"/>
      <c r="AC47" s="352"/>
      <c r="AD47" s="350">
        <v>9815003</v>
      </c>
      <c r="AE47" s="351"/>
      <c r="AF47" s="351"/>
      <c r="AG47" s="352"/>
      <c r="AH47" s="350">
        <v>15222510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124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245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3481</v>
      </c>
      <c r="F49" s="388"/>
      <c r="G49" s="389"/>
      <c r="H49" s="387">
        <v>299350</v>
      </c>
      <c r="I49" s="388"/>
      <c r="J49" s="388"/>
      <c r="K49" s="389"/>
      <c r="L49" s="387">
        <f>L44+L46+L48</f>
        <v>197</v>
      </c>
      <c r="M49" s="388"/>
      <c r="N49" s="389"/>
      <c r="O49" s="387">
        <v>3431</v>
      </c>
      <c r="P49" s="388"/>
      <c r="Q49" s="387">
        <v>298639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96</v>
      </c>
      <c r="F50" s="351"/>
      <c r="G50" s="352"/>
      <c r="H50" s="350">
        <v>300459</v>
      </c>
      <c r="I50" s="351"/>
      <c r="J50" s="351"/>
      <c r="K50" s="352"/>
      <c r="L50" s="350">
        <v>5</v>
      </c>
      <c r="M50" s="351"/>
      <c r="N50" s="352"/>
      <c r="O50" s="350">
        <v>97</v>
      </c>
      <c r="P50" s="351"/>
      <c r="Q50" s="350">
        <v>299099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48570746</v>
      </c>
      <c r="Y51" s="351"/>
      <c r="Z51" s="352"/>
      <c r="AA51" s="350">
        <f>AA43+AA45-AA47+AA49</f>
        <v>4501510</v>
      </c>
      <c r="AB51" s="351"/>
      <c r="AC51" s="352"/>
      <c r="AD51" s="795">
        <f>AD43+AD45-AD47+AD49</f>
        <v>132725820</v>
      </c>
      <c r="AE51" s="796"/>
      <c r="AF51" s="796"/>
      <c r="AG51" s="797"/>
      <c r="AH51" s="350">
        <f>AH43+AH45-AH47+AH49</f>
        <v>185798076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3577</v>
      </c>
      <c r="F52" s="368"/>
      <c r="G52" s="369"/>
      <c r="H52" s="367">
        <v>299380</v>
      </c>
      <c r="I52" s="368"/>
      <c r="J52" s="368"/>
      <c r="K52" s="369"/>
      <c r="L52" s="367">
        <f>L49+L50</f>
        <v>202</v>
      </c>
      <c r="M52" s="368"/>
      <c r="N52" s="369"/>
      <c r="O52" s="367">
        <v>3528</v>
      </c>
      <c r="P52" s="368"/>
      <c r="Q52" s="367">
        <v>298649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798"/>
      <c r="AE52" s="799"/>
      <c r="AF52" s="799"/>
      <c r="AG52" s="800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horizontalCentered="1" verticalCentered="1"/>
  <pageMargins left="0.43307086614173229" right="0.19685039370078741" top="0.23622047244094491" bottom="0.39370078740157483" header="0" footer="0"/>
  <pageSetup paperSize="9" scale="68" orientation="portrait" blackAndWhite="1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234E-5C71-4E28-A5E4-8A1DAC1E3080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268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300">
        <v>54825528</v>
      </c>
      <c r="E6" s="301">
        <f t="shared" ref="E6:E33" si="0">IF(D6=0,"－",ROUND(D6/$D$33*100,1))</f>
        <v>16.5</v>
      </c>
      <c r="F6" s="302">
        <v>2.4</v>
      </c>
      <c r="G6" s="760" t="s">
        <v>109</v>
      </c>
      <c r="H6" s="761"/>
      <c r="I6" s="762"/>
      <c r="J6" s="1052">
        <v>37065760</v>
      </c>
      <c r="K6" s="1054"/>
      <c r="L6" s="303">
        <f t="shared" ref="L6:L29" si="1">IF(J6=0,"－",ROUND(J6/$J$29*100,1))</f>
        <v>11.7</v>
      </c>
      <c r="M6" s="1064">
        <v>-1.5</v>
      </c>
      <c r="N6" s="1065"/>
      <c r="O6" s="300">
        <v>34277694</v>
      </c>
      <c r="P6" s="1052">
        <v>33524218</v>
      </c>
      <c r="Q6" s="1054"/>
      <c r="R6" s="304">
        <f t="shared" ref="R6:R16" si="2">IF(P6=0,"－",ROUND(P6/$P$25*100,1))</f>
        <v>17.7</v>
      </c>
    </row>
    <row r="7" spans="1:20" ht="23.25" customHeight="1" x14ac:dyDescent="0.15">
      <c r="B7" s="696" t="s">
        <v>110</v>
      </c>
      <c r="C7" s="697"/>
      <c r="D7" s="300">
        <v>1091566</v>
      </c>
      <c r="E7" s="305">
        <f t="shared" si="0"/>
        <v>0.3</v>
      </c>
      <c r="F7" s="302">
        <v>-0.5</v>
      </c>
      <c r="G7" s="162" t="s">
        <v>111</v>
      </c>
      <c r="H7" s="753" t="s">
        <v>112</v>
      </c>
      <c r="I7" s="753"/>
      <c r="J7" s="1016">
        <v>23004303</v>
      </c>
      <c r="K7" s="1018"/>
      <c r="L7" s="303">
        <f t="shared" si="1"/>
        <v>7.3</v>
      </c>
      <c r="M7" s="1064">
        <v>1.9</v>
      </c>
      <c r="N7" s="1065"/>
      <c r="O7" s="300">
        <v>21732072</v>
      </c>
      <c r="P7" s="1016">
        <v>21658644</v>
      </c>
      <c r="Q7" s="1018"/>
      <c r="R7" s="306">
        <f t="shared" si="2"/>
        <v>11.4</v>
      </c>
    </row>
    <row r="8" spans="1:20" ht="23.25" customHeight="1" x14ac:dyDescent="0.15">
      <c r="B8" s="696" t="s">
        <v>113</v>
      </c>
      <c r="C8" s="697"/>
      <c r="D8" s="300">
        <v>196828</v>
      </c>
      <c r="E8" s="305">
        <f t="shared" si="0"/>
        <v>0.1</v>
      </c>
      <c r="F8" s="302">
        <v>16.871518994857908</v>
      </c>
      <c r="G8" s="164"/>
      <c r="H8" s="753" t="s">
        <v>114</v>
      </c>
      <c r="I8" s="753"/>
      <c r="J8" s="1016">
        <v>1110836</v>
      </c>
      <c r="K8" s="1018"/>
      <c r="L8" s="303">
        <f t="shared" si="1"/>
        <v>0.4</v>
      </c>
      <c r="M8" s="1064">
        <v>-53.6</v>
      </c>
      <c r="N8" s="1065"/>
      <c r="O8" s="300">
        <v>1110836</v>
      </c>
      <c r="P8" s="1016">
        <v>532075</v>
      </c>
      <c r="Q8" s="1018"/>
      <c r="R8" s="306">
        <f t="shared" si="2"/>
        <v>0.3</v>
      </c>
    </row>
    <row r="9" spans="1:20" ht="23.25" customHeight="1" x14ac:dyDescent="0.15">
      <c r="B9" s="696" t="s">
        <v>115</v>
      </c>
      <c r="C9" s="697"/>
      <c r="D9" s="300">
        <v>1047032</v>
      </c>
      <c r="E9" s="305">
        <f t="shared" si="0"/>
        <v>0.3</v>
      </c>
      <c r="F9" s="307">
        <v>16.747580934710328</v>
      </c>
      <c r="G9" s="735" t="s">
        <v>116</v>
      </c>
      <c r="H9" s="736"/>
      <c r="I9" s="719"/>
      <c r="J9" s="1016">
        <v>127458753</v>
      </c>
      <c r="K9" s="1018"/>
      <c r="L9" s="303">
        <f t="shared" si="1"/>
        <v>40.200000000000003</v>
      </c>
      <c r="M9" s="1064">
        <v>2</v>
      </c>
      <c r="N9" s="1065"/>
      <c r="O9" s="300">
        <v>50728789</v>
      </c>
      <c r="P9" s="1016">
        <v>40253298</v>
      </c>
      <c r="Q9" s="1018"/>
      <c r="R9" s="306">
        <f t="shared" si="2"/>
        <v>21.3</v>
      </c>
    </row>
    <row r="10" spans="1:20" ht="23.25" customHeight="1" x14ac:dyDescent="0.15">
      <c r="B10" s="696" t="s">
        <v>117</v>
      </c>
      <c r="C10" s="697"/>
      <c r="D10" s="300">
        <v>1124346</v>
      </c>
      <c r="E10" s="305">
        <f t="shared" si="0"/>
        <v>0.3</v>
      </c>
      <c r="F10" s="307">
        <v>63.091223199404702</v>
      </c>
      <c r="G10" s="735" t="s">
        <v>118</v>
      </c>
      <c r="H10" s="736"/>
      <c r="I10" s="719"/>
      <c r="J10" s="1016">
        <v>3508917</v>
      </c>
      <c r="K10" s="1018"/>
      <c r="L10" s="303">
        <f t="shared" si="1"/>
        <v>1.1000000000000001</v>
      </c>
      <c r="M10" s="1064">
        <v>5.6</v>
      </c>
      <c r="N10" s="1065"/>
      <c r="O10" s="300">
        <v>3508917</v>
      </c>
      <c r="P10" s="1016">
        <v>3508917</v>
      </c>
      <c r="Q10" s="1018"/>
      <c r="R10" s="306">
        <f t="shared" si="2"/>
        <v>1.9</v>
      </c>
    </row>
    <row r="11" spans="1:20" ht="23.25" customHeight="1" x14ac:dyDescent="0.15">
      <c r="B11" s="696" t="s">
        <v>119</v>
      </c>
      <c r="C11" s="697"/>
      <c r="D11" s="300">
        <v>16216302</v>
      </c>
      <c r="E11" s="305">
        <f t="shared" si="0"/>
        <v>4.9000000000000004</v>
      </c>
      <c r="F11" s="307">
        <v>-1.0734031317346964</v>
      </c>
      <c r="G11" s="750" t="s">
        <v>120</v>
      </c>
      <c r="H11" s="752" t="s">
        <v>121</v>
      </c>
      <c r="I11" s="719"/>
      <c r="J11" s="1016">
        <v>3508917</v>
      </c>
      <c r="K11" s="1018"/>
      <c r="L11" s="303">
        <f t="shared" si="1"/>
        <v>1.1000000000000001</v>
      </c>
      <c r="M11" s="1064">
        <v>5.6</v>
      </c>
      <c r="N11" s="1065"/>
      <c r="O11" s="300">
        <v>3508917</v>
      </c>
      <c r="P11" s="1016">
        <v>3508917</v>
      </c>
      <c r="Q11" s="1018"/>
      <c r="R11" s="306">
        <f t="shared" si="2"/>
        <v>1.9</v>
      </c>
    </row>
    <row r="12" spans="1:20" ht="23.25" customHeight="1" x14ac:dyDescent="0.15">
      <c r="B12" s="696" t="s">
        <v>123</v>
      </c>
      <c r="C12" s="697"/>
      <c r="D12" s="300">
        <v>2553</v>
      </c>
      <c r="E12" s="308">
        <f t="shared" si="0"/>
        <v>0</v>
      </c>
      <c r="F12" s="307">
        <v>-0.93131548311990686</v>
      </c>
      <c r="G12" s="751"/>
      <c r="H12" s="752" t="s">
        <v>125</v>
      </c>
      <c r="I12" s="719"/>
      <c r="J12" s="1016">
        <v>0</v>
      </c>
      <c r="K12" s="1018"/>
      <c r="L12" s="303" t="str">
        <f t="shared" si="1"/>
        <v>－</v>
      </c>
      <c r="M12" s="1064" t="s">
        <v>124</v>
      </c>
      <c r="N12" s="1065"/>
      <c r="O12" s="300">
        <v>0</v>
      </c>
      <c r="P12" s="1016">
        <v>0</v>
      </c>
      <c r="Q12" s="1018"/>
      <c r="R12" s="306" t="str">
        <f t="shared" si="2"/>
        <v>－</v>
      </c>
    </row>
    <row r="13" spans="1:20" ht="23.25" customHeight="1" x14ac:dyDescent="0.15">
      <c r="B13" s="696" t="s">
        <v>126</v>
      </c>
      <c r="C13" s="697"/>
      <c r="D13" s="300">
        <v>8132</v>
      </c>
      <c r="E13" s="309">
        <f t="shared" si="0"/>
        <v>0</v>
      </c>
      <c r="F13" s="307">
        <v>16163.999999999998</v>
      </c>
      <c r="G13" s="735" t="s">
        <v>127</v>
      </c>
      <c r="H13" s="736"/>
      <c r="I13" s="719"/>
      <c r="J13" s="1016">
        <f>J6+J9+J10</f>
        <v>168033430</v>
      </c>
      <c r="K13" s="1018"/>
      <c r="L13" s="303">
        <f t="shared" si="1"/>
        <v>53</v>
      </c>
      <c r="M13" s="1064">
        <v>1.2</v>
      </c>
      <c r="N13" s="1065"/>
      <c r="O13" s="310">
        <f>O6+O9+O10</f>
        <v>88515400</v>
      </c>
      <c r="P13" s="1016">
        <f>P6+P9+P10</f>
        <v>77286433</v>
      </c>
      <c r="Q13" s="1018"/>
      <c r="R13" s="306">
        <f t="shared" si="2"/>
        <v>40.799999999999997</v>
      </c>
    </row>
    <row r="14" spans="1:20" ht="23.25" customHeight="1" x14ac:dyDescent="0.15">
      <c r="B14" s="696" t="s">
        <v>128</v>
      </c>
      <c r="C14" s="697"/>
      <c r="D14" s="300">
        <v>304286</v>
      </c>
      <c r="E14" s="309">
        <f t="shared" si="0"/>
        <v>0.1</v>
      </c>
      <c r="F14" s="307">
        <v>8.6161600296985892</v>
      </c>
      <c r="G14" s="735" t="s">
        <v>129</v>
      </c>
      <c r="H14" s="736"/>
      <c r="I14" s="719"/>
      <c r="J14" s="1016">
        <v>49002809</v>
      </c>
      <c r="K14" s="1018"/>
      <c r="L14" s="303">
        <f t="shared" si="1"/>
        <v>15.5</v>
      </c>
      <c r="M14" s="1047">
        <v>-5.9</v>
      </c>
      <c r="N14" s="1074"/>
      <c r="O14" s="300">
        <v>39322134</v>
      </c>
      <c r="P14" s="1016">
        <v>37896096</v>
      </c>
      <c r="Q14" s="1018"/>
      <c r="R14" s="312">
        <f t="shared" si="2"/>
        <v>20</v>
      </c>
    </row>
    <row r="15" spans="1:20" ht="23.25" customHeight="1" x14ac:dyDescent="0.15">
      <c r="B15" s="792" t="s">
        <v>130</v>
      </c>
      <c r="C15" s="737"/>
      <c r="D15" s="300">
        <v>659248</v>
      </c>
      <c r="E15" s="308">
        <f t="shared" si="0"/>
        <v>0.2</v>
      </c>
      <c r="F15" s="307">
        <v>-11.410092225162163</v>
      </c>
      <c r="G15" s="735" t="s">
        <v>131</v>
      </c>
      <c r="H15" s="736"/>
      <c r="I15" s="719"/>
      <c r="J15" s="1016">
        <v>1826061</v>
      </c>
      <c r="K15" s="1018"/>
      <c r="L15" s="303">
        <f t="shared" si="1"/>
        <v>0.6</v>
      </c>
      <c r="M15" s="1047">
        <v>17</v>
      </c>
      <c r="N15" s="1074"/>
      <c r="O15" s="300">
        <v>1609416</v>
      </c>
      <c r="P15" s="1016">
        <v>1609416</v>
      </c>
      <c r="Q15" s="1018"/>
      <c r="R15" s="306">
        <f t="shared" si="2"/>
        <v>0.9</v>
      </c>
    </row>
    <row r="16" spans="1:20" ht="23.25" customHeight="1" x14ac:dyDescent="0.15">
      <c r="B16" s="696" t="s">
        <v>132</v>
      </c>
      <c r="C16" s="737"/>
      <c r="D16" s="300">
        <v>112740738</v>
      </c>
      <c r="E16" s="305">
        <f t="shared" si="0"/>
        <v>34</v>
      </c>
      <c r="F16" s="307">
        <v>1.0126338256321543</v>
      </c>
      <c r="G16" s="735" t="s">
        <v>133</v>
      </c>
      <c r="H16" s="736"/>
      <c r="I16" s="719"/>
      <c r="J16" s="1016">
        <v>24209340</v>
      </c>
      <c r="K16" s="1018"/>
      <c r="L16" s="303">
        <f t="shared" si="1"/>
        <v>7.6</v>
      </c>
      <c r="M16" s="1047">
        <v>-5.9</v>
      </c>
      <c r="N16" s="1074"/>
      <c r="O16" s="300">
        <v>18835658</v>
      </c>
      <c r="P16" s="1016">
        <v>12757489</v>
      </c>
      <c r="Q16" s="1018"/>
      <c r="R16" s="306">
        <f t="shared" si="2"/>
        <v>6.7</v>
      </c>
    </row>
    <row r="17" spans="1:21" ht="23.25" customHeight="1" x14ac:dyDescent="0.15">
      <c r="B17" s="738" t="s">
        <v>120</v>
      </c>
      <c r="C17" s="171" t="s">
        <v>134</v>
      </c>
      <c r="D17" s="300">
        <v>110336023</v>
      </c>
      <c r="E17" s="305">
        <f t="shared" si="0"/>
        <v>33.299999999999997</v>
      </c>
      <c r="F17" s="307">
        <v>3.2287658287707801</v>
      </c>
      <c r="G17" s="735" t="s">
        <v>42</v>
      </c>
      <c r="H17" s="736"/>
      <c r="I17" s="719"/>
      <c r="J17" s="1016">
        <v>12868894</v>
      </c>
      <c r="K17" s="1018"/>
      <c r="L17" s="303">
        <f t="shared" si="1"/>
        <v>4.0999999999999996</v>
      </c>
      <c r="M17" s="1047">
        <v>-22</v>
      </c>
      <c r="N17" s="1074"/>
      <c r="O17" s="300">
        <v>12521931</v>
      </c>
      <c r="P17" s="1075"/>
      <c r="Q17" s="1076"/>
      <c r="R17" s="1077"/>
    </row>
    <row r="18" spans="1:21" ht="23.25" customHeight="1" x14ac:dyDescent="0.15">
      <c r="B18" s="739"/>
      <c r="C18" s="171" t="s">
        <v>135</v>
      </c>
      <c r="D18" s="300">
        <v>2404715</v>
      </c>
      <c r="E18" s="305">
        <f t="shared" si="0"/>
        <v>0.7</v>
      </c>
      <c r="F18" s="307">
        <v>-49.112742705965459</v>
      </c>
      <c r="G18" s="735" t="s">
        <v>136</v>
      </c>
      <c r="H18" s="736"/>
      <c r="I18" s="719"/>
      <c r="J18" s="1016">
        <v>0</v>
      </c>
      <c r="K18" s="1018"/>
      <c r="L18" s="303" t="str">
        <f t="shared" si="1"/>
        <v>－</v>
      </c>
      <c r="M18" s="1064" t="s">
        <v>245</v>
      </c>
      <c r="N18" s="1065"/>
      <c r="O18" s="313" t="s">
        <v>245</v>
      </c>
      <c r="P18" s="1078"/>
      <c r="Q18" s="1079"/>
      <c r="R18" s="1080"/>
    </row>
    <row r="19" spans="1:21" ht="23.25" customHeight="1" x14ac:dyDescent="0.15">
      <c r="B19" s="696" t="s">
        <v>137</v>
      </c>
      <c r="C19" s="697"/>
      <c r="D19" s="300">
        <v>72732</v>
      </c>
      <c r="E19" s="305">
        <f t="shared" si="0"/>
        <v>0</v>
      </c>
      <c r="F19" s="307">
        <v>-4.7486838314256525</v>
      </c>
      <c r="G19" s="735" t="s">
        <v>138</v>
      </c>
      <c r="H19" s="736"/>
      <c r="I19" s="719"/>
      <c r="J19" s="1016">
        <v>45819</v>
      </c>
      <c r="K19" s="1018"/>
      <c r="L19" s="303">
        <f t="shared" si="1"/>
        <v>0</v>
      </c>
      <c r="M19" s="1047">
        <v>-59.8</v>
      </c>
      <c r="N19" s="1074"/>
      <c r="O19" s="300">
        <v>873</v>
      </c>
      <c r="P19" s="1016">
        <v>0</v>
      </c>
      <c r="Q19" s="1018"/>
      <c r="R19" s="306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310">
        <f>SUM(D6:D16)+D19</f>
        <v>188289291</v>
      </c>
      <c r="E20" s="305">
        <f t="shared" si="0"/>
        <v>56.8</v>
      </c>
      <c r="F20" s="307">
        <v>1.5022738098969914</v>
      </c>
      <c r="G20" s="735" t="s">
        <v>141</v>
      </c>
      <c r="H20" s="736"/>
      <c r="I20" s="719"/>
      <c r="J20" s="1016">
        <v>29450808</v>
      </c>
      <c r="K20" s="1018"/>
      <c r="L20" s="303">
        <f t="shared" si="1"/>
        <v>9.3000000000000007</v>
      </c>
      <c r="M20" s="1047">
        <v>6.9</v>
      </c>
      <c r="N20" s="1074"/>
      <c r="O20" s="300">
        <v>23721371</v>
      </c>
      <c r="P20" s="1016">
        <v>19227568</v>
      </c>
      <c r="Q20" s="1018"/>
      <c r="R20" s="306">
        <f>IF(P20=0,"－",ROUND(P20/$P$25*100,1))</f>
        <v>10.199999999999999</v>
      </c>
    </row>
    <row r="21" spans="1:21" ht="23.25" customHeight="1" x14ac:dyDescent="0.15">
      <c r="B21" s="696" t="s">
        <v>142</v>
      </c>
      <c r="C21" s="697"/>
      <c r="D21" s="300">
        <v>1915546</v>
      </c>
      <c r="E21" s="308">
        <f t="shared" si="0"/>
        <v>0.6</v>
      </c>
      <c r="F21" s="307">
        <v>-1.1022791104943168</v>
      </c>
      <c r="G21" s="730" t="s">
        <v>143</v>
      </c>
      <c r="H21" s="731"/>
      <c r="I21" s="732"/>
      <c r="J21" s="1016">
        <v>0</v>
      </c>
      <c r="K21" s="1018"/>
      <c r="L21" s="303" t="str">
        <f t="shared" si="1"/>
        <v>－</v>
      </c>
      <c r="M21" s="1064" t="s">
        <v>124</v>
      </c>
      <c r="N21" s="1065"/>
      <c r="O21" s="313" t="s">
        <v>245</v>
      </c>
      <c r="P21" s="1016">
        <v>0</v>
      </c>
      <c r="Q21" s="1018"/>
      <c r="R21" s="306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300">
        <v>4296387</v>
      </c>
      <c r="E22" s="305">
        <f t="shared" si="0"/>
        <v>1.3</v>
      </c>
      <c r="F22" s="302">
        <v>0.29092486234583059</v>
      </c>
      <c r="G22" s="733" t="s">
        <v>145</v>
      </c>
      <c r="H22" s="734"/>
      <c r="I22" s="726"/>
      <c r="J22" s="1016">
        <f>J24+J27+J28</f>
        <v>31723214</v>
      </c>
      <c r="K22" s="1018"/>
      <c r="L22" s="303">
        <f t="shared" si="1"/>
        <v>10</v>
      </c>
      <c r="M22" s="1047">
        <v>-15</v>
      </c>
      <c r="N22" s="1074"/>
      <c r="O22" s="314">
        <f>O24+O27+O28</f>
        <v>17136970</v>
      </c>
      <c r="P22" s="315" t="s">
        <v>146</v>
      </c>
      <c r="Q22" s="316"/>
      <c r="R22" s="317"/>
    </row>
    <row r="23" spans="1:21" ht="23.25" customHeight="1" x14ac:dyDescent="0.15">
      <c r="B23" s="696" t="s">
        <v>147</v>
      </c>
      <c r="C23" s="697"/>
      <c r="D23" s="300">
        <v>741330</v>
      </c>
      <c r="E23" s="305">
        <f t="shared" si="0"/>
        <v>0.2</v>
      </c>
      <c r="F23" s="302">
        <v>-0.52119257018789233</v>
      </c>
      <c r="G23" s="176"/>
      <c r="H23" s="725" t="s">
        <v>148</v>
      </c>
      <c r="I23" s="726"/>
      <c r="J23" s="1016">
        <v>1409840</v>
      </c>
      <c r="K23" s="1018"/>
      <c r="L23" s="303">
        <f t="shared" si="1"/>
        <v>0.4</v>
      </c>
      <c r="M23" s="1047">
        <v>3.9</v>
      </c>
      <c r="N23" s="1074"/>
      <c r="O23" s="300">
        <v>1345268</v>
      </c>
      <c r="P23" s="1066">
        <v>148777002</v>
      </c>
      <c r="Q23" s="1067"/>
      <c r="R23" s="319" t="s">
        <v>18</v>
      </c>
    </row>
    <row r="24" spans="1:21" ht="23.25" customHeight="1" x14ac:dyDescent="0.15">
      <c r="B24" s="696" t="s">
        <v>149</v>
      </c>
      <c r="C24" s="697"/>
      <c r="D24" s="300">
        <v>71549268</v>
      </c>
      <c r="E24" s="305">
        <f t="shared" si="0"/>
        <v>21.6</v>
      </c>
      <c r="F24" s="307">
        <v>-16.506353919801892</v>
      </c>
      <c r="G24" s="727" t="s">
        <v>150</v>
      </c>
      <c r="H24" s="725" t="s">
        <v>151</v>
      </c>
      <c r="I24" s="726"/>
      <c r="J24" s="1016">
        <v>31723214</v>
      </c>
      <c r="K24" s="1018"/>
      <c r="L24" s="303">
        <f t="shared" si="1"/>
        <v>10</v>
      </c>
      <c r="M24" s="1047">
        <v>-15</v>
      </c>
      <c r="N24" s="1074"/>
      <c r="O24" s="300">
        <v>17136970</v>
      </c>
      <c r="P24" s="320" t="s">
        <v>152</v>
      </c>
      <c r="Q24" s="318"/>
      <c r="R24" s="319"/>
    </row>
    <row r="25" spans="1:21" ht="23.25" customHeight="1" x14ac:dyDescent="0.15">
      <c r="B25" s="696" t="s">
        <v>153</v>
      </c>
      <c r="C25" s="697"/>
      <c r="D25" s="300">
        <v>37095185</v>
      </c>
      <c r="E25" s="305">
        <f t="shared" si="0"/>
        <v>11.2</v>
      </c>
      <c r="F25" s="307">
        <v>26.451017766253827</v>
      </c>
      <c r="G25" s="727"/>
      <c r="H25" s="723" t="s">
        <v>120</v>
      </c>
      <c r="I25" s="144" t="s">
        <v>154</v>
      </c>
      <c r="J25" s="1016">
        <v>5619399</v>
      </c>
      <c r="K25" s="1018"/>
      <c r="L25" s="303">
        <f t="shared" si="1"/>
        <v>1.8</v>
      </c>
      <c r="M25" s="1047">
        <v>-60.3</v>
      </c>
      <c r="N25" s="1074"/>
      <c r="O25" s="300">
        <v>473949</v>
      </c>
      <c r="P25" s="1066">
        <v>189303569</v>
      </c>
      <c r="Q25" s="1067"/>
      <c r="R25" s="319" t="s">
        <v>18</v>
      </c>
    </row>
    <row r="26" spans="1:21" ht="23.25" customHeight="1" x14ac:dyDescent="0.15">
      <c r="B26" s="696" t="s">
        <v>155</v>
      </c>
      <c r="C26" s="697"/>
      <c r="D26" s="300">
        <v>1003134</v>
      </c>
      <c r="E26" s="305">
        <f t="shared" si="0"/>
        <v>0.3</v>
      </c>
      <c r="F26" s="307">
        <v>49.197741659130934</v>
      </c>
      <c r="G26" s="727"/>
      <c r="H26" s="724"/>
      <c r="I26" s="144" t="s">
        <v>156</v>
      </c>
      <c r="J26" s="1016">
        <v>26103815</v>
      </c>
      <c r="K26" s="1018"/>
      <c r="L26" s="303">
        <f t="shared" si="1"/>
        <v>8.1999999999999993</v>
      </c>
      <c r="M26" s="1047">
        <v>12.7</v>
      </c>
      <c r="N26" s="1074"/>
      <c r="O26" s="300">
        <v>16663021</v>
      </c>
      <c r="R26" s="180"/>
    </row>
    <row r="27" spans="1:21" ht="23.25" customHeight="1" x14ac:dyDescent="0.15">
      <c r="B27" s="696" t="s">
        <v>157</v>
      </c>
      <c r="C27" s="697"/>
      <c r="D27" s="300">
        <v>254255</v>
      </c>
      <c r="E27" s="305">
        <f t="shared" si="0"/>
        <v>0.1</v>
      </c>
      <c r="F27" s="307">
        <v>-14.120448557724785</v>
      </c>
      <c r="G27" s="728"/>
      <c r="H27" s="712" t="s">
        <v>158</v>
      </c>
      <c r="I27" s="713"/>
      <c r="J27" s="1016">
        <v>0</v>
      </c>
      <c r="K27" s="1018"/>
      <c r="L27" s="303" t="str">
        <f t="shared" si="1"/>
        <v>－</v>
      </c>
      <c r="M27" s="1064" t="s">
        <v>124</v>
      </c>
      <c r="N27" s="1065"/>
      <c r="O27" s="313">
        <v>0</v>
      </c>
      <c r="P27" s="1066"/>
      <c r="Q27" s="1067"/>
      <c r="R27" s="319"/>
      <c r="U27" s="1"/>
    </row>
    <row r="28" spans="1:21" ht="23.25" customHeight="1" x14ac:dyDescent="0.15">
      <c r="B28" s="696" t="s">
        <v>159</v>
      </c>
      <c r="C28" s="697"/>
      <c r="D28" s="300">
        <v>16108614</v>
      </c>
      <c r="E28" s="309">
        <f t="shared" si="0"/>
        <v>4.9000000000000004</v>
      </c>
      <c r="F28" s="307">
        <v>-27.061402422467097</v>
      </c>
      <c r="G28" s="729"/>
      <c r="H28" s="718" t="s">
        <v>160</v>
      </c>
      <c r="I28" s="719"/>
      <c r="J28" s="1016">
        <v>0</v>
      </c>
      <c r="K28" s="1018"/>
      <c r="L28" s="303" t="str">
        <f t="shared" si="1"/>
        <v>－</v>
      </c>
      <c r="M28" s="1064" t="s">
        <v>124</v>
      </c>
      <c r="N28" s="1065"/>
      <c r="O28" s="313">
        <v>0</v>
      </c>
      <c r="P28" s="1068"/>
      <c r="Q28" s="1069"/>
      <c r="R28" s="1070"/>
      <c r="U28" s="44"/>
    </row>
    <row r="29" spans="1:21" ht="23.25" customHeight="1" x14ac:dyDescent="0.15">
      <c r="B29" s="696" t="s">
        <v>161</v>
      </c>
      <c r="C29" s="697"/>
      <c r="D29" s="300">
        <v>7396263</v>
      </c>
      <c r="E29" s="305">
        <f t="shared" si="0"/>
        <v>2.2000000000000002</v>
      </c>
      <c r="F29" s="307">
        <v>6.3818956993958187</v>
      </c>
      <c r="G29" s="1063" t="s">
        <v>162</v>
      </c>
      <c r="H29" s="1026"/>
      <c r="I29" s="985"/>
      <c r="J29" s="1016">
        <f>SUM(J13:K22)</f>
        <v>317160375</v>
      </c>
      <c r="K29" s="1018"/>
      <c r="L29" s="321">
        <f t="shared" si="1"/>
        <v>100</v>
      </c>
      <c r="M29" s="1064">
        <v>-3</v>
      </c>
      <c r="N29" s="1065"/>
      <c r="O29" s="322">
        <f>SUM(O13:O22)</f>
        <v>201663753</v>
      </c>
      <c r="P29" s="1071"/>
      <c r="Q29" s="1072"/>
      <c r="R29" s="1073"/>
      <c r="U29" s="1"/>
    </row>
    <row r="30" spans="1:21" ht="23.25" customHeight="1" x14ac:dyDescent="0.15">
      <c r="B30" s="696" t="s">
        <v>163</v>
      </c>
      <c r="C30" s="697"/>
      <c r="D30" s="300">
        <v>2913238</v>
      </c>
      <c r="E30" s="305">
        <f t="shared" si="0"/>
        <v>0.9</v>
      </c>
      <c r="F30" s="302">
        <v>-12.67513006236039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300">
        <v>0</v>
      </c>
      <c r="E31" s="305" t="str">
        <f t="shared" si="0"/>
        <v>－</v>
      </c>
      <c r="F31" s="302" t="s">
        <v>245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300">
        <f>SUM(D21:D31)</f>
        <v>143273220</v>
      </c>
      <c r="E32" s="309">
        <f t="shared" si="0"/>
        <v>43.2</v>
      </c>
      <c r="F32" s="302">
        <v>-7.7668814776022499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323">
        <f>D20+D32</f>
        <v>331562511</v>
      </c>
      <c r="E33" s="324">
        <f t="shared" si="0"/>
        <v>100</v>
      </c>
      <c r="F33" s="325">
        <v>-2.7221439248075683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326"/>
      <c r="H34" s="326"/>
      <c r="I34" s="326"/>
      <c r="J34" s="326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1055" t="s">
        <v>166</v>
      </c>
      <c r="C35" s="1056"/>
      <c r="D35" s="1056"/>
      <c r="E35" s="1056"/>
      <c r="F35" s="1056"/>
      <c r="G35" s="1056"/>
      <c r="H35" s="1056"/>
      <c r="I35" s="1056"/>
      <c r="J35" s="1057"/>
      <c r="K35" s="1058" t="s">
        <v>167</v>
      </c>
      <c r="L35" s="1059"/>
      <c r="M35" s="1059"/>
      <c r="N35" s="1059"/>
      <c r="O35" s="1059"/>
      <c r="P35" s="1059"/>
      <c r="Q35" s="1059"/>
      <c r="R35" s="1060"/>
    </row>
    <row r="36" spans="1:20" s="194" customFormat="1" ht="20.100000000000001" customHeight="1" x14ac:dyDescent="0.15">
      <c r="B36" s="1021" t="s">
        <v>12</v>
      </c>
      <c r="C36" s="1022"/>
      <c r="D36" s="327" t="s">
        <v>102</v>
      </c>
      <c r="E36" s="327" t="s">
        <v>103</v>
      </c>
      <c r="F36" s="327" t="s">
        <v>104</v>
      </c>
      <c r="G36" s="1038" t="s">
        <v>105</v>
      </c>
      <c r="H36" s="1037"/>
      <c r="I36" s="1022"/>
      <c r="J36" s="328" t="s">
        <v>103</v>
      </c>
      <c r="K36" s="1036" t="s">
        <v>12</v>
      </c>
      <c r="L36" s="1037"/>
      <c r="M36" s="1022"/>
      <c r="N36" s="1038" t="s">
        <v>168</v>
      </c>
      <c r="O36" s="1022"/>
      <c r="P36" s="329" t="s">
        <v>169</v>
      </c>
      <c r="Q36" s="1061" t="s">
        <v>170</v>
      </c>
      <c r="R36" s="1062"/>
    </row>
    <row r="37" spans="1:20" s="208" customFormat="1" ht="20.100000000000001" customHeight="1" x14ac:dyDescent="0.2">
      <c r="A37" s="198"/>
      <c r="B37" s="330"/>
      <c r="C37" s="331"/>
      <c r="D37" s="332" t="s">
        <v>18</v>
      </c>
      <c r="E37" s="333" t="s">
        <v>20</v>
      </c>
      <c r="F37" s="333" t="s">
        <v>20</v>
      </c>
      <c r="G37" s="334"/>
      <c r="H37" s="334"/>
      <c r="I37" s="335" t="s">
        <v>18</v>
      </c>
      <c r="J37" s="336" t="s">
        <v>20</v>
      </c>
      <c r="K37" s="1036" t="s">
        <v>171</v>
      </c>
      <c r="L37" s="1037"/>
      <c r="M37" s="1022"/>
      <c r="N37" s="1016">
        <v>48632895</v>
      </c>
      <c r="O37" s="1018"/>
      <c r="P37" s="311">
        <f t="shared" ref="P37:P43" si="3">IF(N37=0,"－",ROUND(N37/$N$43*100,1))</f>
        <v>88.7</v>
      </c>
      <c r="Q37" s="1047">
        <v>2.7</v>
      </c>
      <c r="R37" s="1048"/>
      <c r="S37" s="207"/>
      <c r="T37" s="207"/>
    </row>
    <row r="38" spans="1:20" ht="20.100000000000001" customHeight="1" x14ac:dyDescent="0.15">
      <c r="A38" s="180"/>
      <c r="B38" s="991" t="s">
        <v>172</v>
      </c>
      <c r="C38" s="992"/>
      <c r="D38" s="337">
        <v>955364</v>
      </c>
      <c r="E38" s="301">
        <f t="shared" ref="E38:E51" si="4">IF(D38=0,"－",ROUND(D38/$D$51*100,1))</f>
        <v>0.3</v>
      </c>
      <c r="F38" s="338">
        <v>3.9</v>
      </c>
      <c r="G38" s="1052">
        <v>954860</v>
      </c>
      <c r="H38" s="1053"/>
      <c r="I38" s="1054"/>
      <c r="J38" s="339">
        <f t="shared" ref="J38:J51" si="5">IF(G38=0,"－",ROUND(G38/$G$51*100,1))</f>
        <v>0.5</v>
      </c>
      <c r="K38" s="1036" t="s">
        <v>173</v>
      </c>
      <c r="L38" s="1037"/>
      <c r="M38" s="1022"/>
      <c r="N38" s="1016">
        <v>582868</v>
      </c>
      <c r="O38" s="1018"/>
      <c r="P38" s="311">
        <f t="shared" si="3"/>
        <v>1.1000000000000001</v>
      </c>
      <c r="Q38" s="1047">
        <v>2.1</v>
      </c>
      <c r="R38" s="1048"/>
      <c r="S38" s="95"/>
      <c r="T38" s="95"/>
    </row>
    <row r="39" spans="1:20" ht="20.100000000000001" customHeight="1" x14ac:dyDescent="0.15">
      <c r="A39" s="180"/>
      <c r="B39" s="1021" t="s">
        <v>174</v>
      </c>
      <c r="C39" s="1022"/>
      <c r="D39" s="310">
        <v>18516015</v>
      </c>
      <c r="E39" s="301">
        <f t="shared" si="4"/>
        <v>5.8</v>
      </c>
      <c r="F39" s="338">
        <v>-26.3</v>
      </c>
      <c r="G39" s="1016">
        <v>15912777</v>
      </c>
      <c r="H39" s="1017"/>
      <c r="I39" s="1018"/>
      <c r="J39" s="340">
        <f t="shared" si="5"/>
        <v>7.9</v>
      </c>
      <c r="K39" s="1036" t="s">
        <v>175</v>
      </c>
      <c r="L39" s="1037"/>
      <c r="M39" s="1022"/>
      <c r="N39" s="1016">
        <v>5609765</v>
      </c>
      <c r="O39" s="1018"/>
      <c r="P39" s="311">
        <f t="shared" si="3"/>
        <v>10.199999999999999</v>
      </c>
      <c r="Q39" s="1047">
        <v>-0.3</v>
      </c>
      <c r="R39" s="1048"/>
    </row>
    <row r="40" spans="1:20" ht="20.100000000000001" customHeight="1" x14ac:dyDescent="0.15">
      <c r="A40" s="180"/>
      <c r="B40" s="1021" t="s">
        <v>176</v>
      </c>
      <c r="C40" s="1022"/>
      <c r="D40" s="310">
        <v>193416140</v>
      </c>
      <c r="E40" s="301">
        <f t="shared" si="4"/>
        <v>61</v>
      </c>
      <c r="F40" s="338">
        <v>3.5</v>
      </c>
      <c r="G40" s="1016">
        <v>103884933</v>
      </c>
      <c r="H40" s="1017"/>
      <c r="I40" s="1018"/>
      <c r="J40" s="340">
        <f t="shared" si="5"/>
        <v>51.5</v>
      </c>
      <c r="K40" s="1036" t="s">
        <v>177</v>
      </c>
      <c r="L40" s="1037"/>
      <c r="M40" s="1022"/>
      <c r="N40" s="1016">
        <v>0</v>
      </c>
      <c r="O40" s="1018"/>
      <c r="P40" s="311" t="str">
        <f t="shared" si="3"/>
        <v>－</v>
      </c>
      <c r="Q40" s="1047" t="s">
        <v>124</v>
      </c>
      <c r="R40" s="1048"/>
    </row>
    <row r="41" spans="1:20" ht="20.100000000000001" customHeight="1" x14ac:dyDescent="0.15">
      <c r="A41" s="180"/>
      <c r="B41" s="1021" t="s">
        <v>179</v>
      </c>
      <c r="C41" s="1022"/>
      <c r="D41" s="337">
        <v>20919811</v>
      </c>
      <c r="E41" s="301">
        <f t="shared" si="4"/>
        <v>6.6</v>
      </c>
      <c r="F41" s="338">
        <v>-17.8</v>
      </c>
      <c r="G41" s="1016">
        <v>15792871</v>
      </c>
      <c r="H41" s="1017"/>
      <c r="I41" s="1018"/>
      <c r="J41" s="340">
        <f t="shared" si="5"/>
        <v>7.8</v>
      </c>
      <c r="K41" s="1036" t="s">
        <v>180</v>
      </c>
      <c r="L41" s="1037"/>
      <c r="M41" s="1022"/>
      <c r="N41" s="1016">
        <v>0</v>
      </c>
      <c r="O41" s="1018"/>
      <c r="P41" s="311" t="str">
        <f t="shared" si="3"/>
        <v>－</v>
      </c>
      <c r="Q41" s="1047" t="s">
        <v>124</v>
      </c>
      <c r="R41" s="1048"/>
    </row>
    <row r="42" spans="1:20" ht="20.100000000000001" customHeight="1" x14ac:dyDescent="0.15">
      <c r="A42" s="180"/>
      <c r="B42" s="1021" t="s">
        <v>181</v>
      </c>
      <c r="C42" s="1022"/>
      <c r="D42" s="310">
        <v>281173</v>
      </c>
      <c r="E42" s="301">
        <f t="shared" si="4"/>
        <v>0.1</v>
      </c>
      <c r="F42" s="338">
        <v>-63.1</v>
      </c>
      <c r="G42" s="1016">
        <v>240666</v>
      </c>
      <c r="H42" s="1017"/>
      <c r="I42" s="1018"/>
      <c r="J42" s="340">
        <f t="shared" si="5"/>
        <v>0.1</v>
      </c>
      <c r="K42" s="1036" t="s">
        <v>182</v>
      </c>
      <c r="L42" s="1037"/>
      <c r="M42" s="1022"/>
      <c r="N42" s="1016">
        <v>0</v>
      </c>
      <c r="O42" s="1018"/>
      <c r="P42" s="309" t="str">
        <f t="shared" si="3"/>
        <v>－</v>
      </c>
      <c r="Q42" s="1047" t="s">
        <v>124</v>
      </c>
      <c r="R42" s="1048"/>
    </row>
    <row r="43" spans="1:20" ht="20.100000000000001" customHeight="1" x14ac:dyDescent="0.15">
      <c r="A43" s="180"/>
      <c r="B43" s="1021" t="s">
        <v>183</v>
      </c>
      <c r="C43" s="1022"/>
      <c r="D43" s="310">
        <v>93996</v>
      </c>
      <c r="E43" s="301">
        <f t="shared" si="4"/>
        <v>0</v>
      </c>
      <c r="F43" s="338">
        <v>10.8</v>
      </c>
      <c r="G43" s="1016">
        <v>70496</v>
      </c>
      <c r="H43" s="1017"/>
      <c r="I43" s="1018"/>
      <c r="J43" s="340">
        <f t="shared" si="5"/>
        <v>0</v>
      </c>
      <c r="K43" s="1036" t="s">
        <v>75</v>
      </c>
      <c r="L43" s="1037"/>
      <c r="M43" s="1022"/>
      <c r="N43" s="1016">
        <f>SUM(N37:O42)</f>
        <v>54825528</v>
      </c>
      <c r="O43" s="1018"/>
      <c r="P43" s="309">
        <f t="shared" si="3"/>
        <v>100</v>
      </c>
      <c r="Q43" s="1047">
        <v>2.4</v>
      </c>
      <c r="R43" s="1048"/>
    </row>
    <row r="44" spans="1:20" ht="20.100000000000001" customHeight="1" x14ac:dyDescent="0.15">
      <c r="A44" s="180"/>
      <c r="B44" s="1021" t="s">
        <v>184</v>
      </c>
      <c r="C44" s="1022"/>
      <c r="D44" s="337">
        <v>5251316</v>
      </c>
      <c r="E44" s="301">
        <f t="shared" si="4"/>
        <v>1.7</v>
      </c>
      <c r="F44" s="338">
        <v>5.7</v>
      </c>
      <c r="G44" s="1016">
        <v>5093487</v>
      </c>
      <c r="H44" s="1017"/>
      <c r="I44" s="1018"/>
      <c r="J44" s="340">
        <f t="shared" si="5"/>
        <v>2.5</v>
      </c>
      <c r="K44" s="1049" t="s">
        <v>185</v>
      </c>
      <c r="L44" s="1050"/>
      <c r="M44" s="1050"/>
      <c r="N44" s="1050"/>
      <c r="O44" s="1050"/>
      <c r="P44" s="1050"/>
      <c r="Q44" s="1050"/>
      <c r="R44" s="1051"/>
    </row>
    <row r="45" spans="1:20" ht="20.100000000000001" customHeight="1" x14ac:dyDescent="0.15">
      <c r="A45" s="180"/>
      <c r="B45" s="1021" t="s">
        <v>186</v>
      </c>
      <c r="C45" s="1022"/>
      <c r="D45" s="310">
        <v>22995222</v>
      </c>
      <c r="E45" s="301">
        <f t="shared" si="4"/>
        <v>7.3</v>
      </c>
      <c r="F45" s="338">
        <v>-14.3</v>
      </c>
      <c r="G45" s="1016">
        <v>14214780</v>
      </c>
      <c r="H45" s="1017"/>
      <c r="I45" s="1018"/>
      <c r="J45" s="340">
        <f t="shared" si="5"/>
        <v>7</v>
      </c>
      <c r="K45" s="1036" t="s">
        <v>187</v>
      </c>
      <c r="L45" s="1037"/>
      <c r="M45" s="1022"/>
      <c r="N45" s="1038" t="s">
        <v>188</v>
      </c>
      <c r="O45" s="1022"/>
      <c r="P45" s="1039" t="s">
        <v>189</v>
      </c>
      <c r="Q45" s="1040"/>
      <c r="R45" s="1041"/>
      <c r="S45" s="213"/>
      <c r="T45" s="213"/>
    </row>
    <row r="46" spans="1:20" ht="20.100000000000001" customHeight="1" thickBot="1" x14ac:dyDescent="0.2">
      <c r="A46" s="180"/>
      <c r="B46" s="1021" t="s">
        <v>190</v>
      </c>
      <c r="C46" s="1022"/>
      <c r="D46" s="310">
        <v>1077370</v>
      </c>
      <c r="E46" s="301">
        <f t="shared" si="4"/>
        <v>0.3</v>
      </c>
      <c r="F46" s="338">
        <v>-61.2</v>
      </c>
      <c r="G46" s="1016">
        <v>1046491</v>
      </c>
      <c r="H46" s="1017"/>
      <c r="I46" s="1018"/>
      <c r="J46" s="340">
        <f t="shared" si="5"/>
        <v>0.5</v>
      </c>
      <c r="K46" s="1042">
        <v>98.5</v>
      </c>
      <c r="L46" s="1043"/>
      <c r="M46" s="1044"/>
      <c r="N46" s="1045">
        <v>41</v>
      </c>
      <c r="O46" s="1044"/>
      <c r="P46" s="1045">
        <v>96.9</v>
      </c>
      <c r="Q46" s="1043"/>
      <c r="R46" s="1046"/>
      <c r="S46" s="214"/>
      <c r="T46" s="214"/>
    </row>
    <row r="47" spans="1:20" ht="20.100000000000001" customHeight="1" thickTop="1" x14ac:dyDescent="0.15">
      <c r="A47" s="180"/>
      <c r="B47" s="1021" t="s">
        <v>191</v>
      </c>
      <c r="C47" s="1022"/>
      <c r="D47" s="337">
        <v>50145040</v>
      </c>
      <c r="E47" s="301">
        <f t="shared" si="4"/>
        <v>15.8</v>
      </c>
      <c r="F47" s="338">
        <v>0.7</v>
      </c>
      <c r="G47" s="1016">
        <v>40943464</v>
      </c>
      <c r="H47" s="1017"/>
      <c r="I47" s="1018"/>
      <c r="J47" s="340">
        <f t="shared" si="5"/>
        <v>20.3</v>
      </c>
      <c r="K47" s="1023" t="s">
        <v>192</v>
      </c>
      <c r="L47" s="1024"/>
      <c r="M47" s="1024"/>
      <c r="N47" s="1024"/>
      <c r="O47" s="1024"/>
      <c r="P47" s="1024"/>
      <c r="Q47" s="1024"/>
      <c r="R47" s="1025"/>
    </row>
    <row r="48" spans="1:20" ht="20.100000000000001" customHeight="1" x14ac:dyDescent="0.15">
      <c r="A48" s="180"/>
      <c r="B48" s="1021" t="s">
        <v>193</v>
      </c>
      <c r="C48" s="1022"/>
      <c r="D48" s="310">
        <v>0</v>
      </c>
      <c r="E48" s="301" t="str">
        <f t="shared" si="4"/>
        <v>－</v>
      </c>
      <c r="F48" s="338" t="s">
        <v>124</v>
      </c>
      <c r="G48" s="1016">
        <v>0</v>
      </c>
      <c r="H48" s="1017"/>
      <c r="I48" s="1018"/>
      <c r="J48" s="340" t="str">
        <f t="shared" si="5"/>
        <v>－</v>
      </c>
      <c r="K48" s="997" t="s">
        <v>12</v>
      </c>
      <c r="L48" s="1026"/>
      <c r="M48" s="985"/>
      <c r="N48" s="1028" t="s">
        <v>194</v>
      </c>
      <c r="O48" s="1029"/>
      <c r="P48" s="1032" t="s">
        <v>170</v>
      </c>
      <c r="Q48" s="1034" t="s">
        <v>195</v>
      </c>
      <c r="R48" s="1035"/>
      <c r="S48" s="215"/>
      <c r="T48" s="215"/>
    </row>
    <row r="49" spans="1:20" ht="20.100000000000001" customHeight="1" x14ac:dyDescent="0.15">
      <c r="A49" s="180"/>
      <c r="B49" s="1021" t="s">
        <v>118</v>
      </c>
      <c r="C49" s="1022"/>
      <c r="D49" s="310">
        <v>3508928</v>
      </c>
      <c r="E49" s="301">
        <f t="shared" si="4"/>
        <v>1.1000000000000001</v>
      </c>
      <c r="F49" s="338">
        <v>5.6</v>
      </c>
      <c r="G49" s="1016">
        <v>3508928</v>
      </c>
      <c r="H49" s="1017"/>
      <c r="I49" s="1018"/>
      <c r="J49" s="340">
        <f t="shared" si="5"/>
        <v>1.7</v>
      </c>
      <c r="K49" s="993"/>
      <c r="L49" s="1027"/>
      <c r="M49" s="992"/>
      <c r="N49" s="1030"/>
      <c r="O49" s="1031"/>
      <c r="P49" s="1033"/>
      <c r="Q49" s="1019" t="s">
        <v>196</v>
      </c>
      <c r="R49" s="1020"/>
      <c r="S49" s="95"/>
      <c r="T49" s="95"/>
    </row>
    <row r="50" spans="1:20" ht="20.100000000000001" customHeight="1" x14ac:dyDescent="0.15">
      <c r="A50" s="180"/>
      <c r="B50" s="1021" t="s">
        <v>197</v>
      </c>
      <c r="C50" s="1022"/>
      <c r="D50" s="337">
        <v>0</v>
      </c>
      <c r="E50" s="301" t="str">
        <f t="shared" si="4"/>
        <v>－</v>
      </c>
      <c r="F50" s="338" t="s">
        <v>124</v>
      </c>
      <c r="G50" s="1016">
        <v>0</v>
      </c>
      <c r="H50" s="1017"/>
      <c r="I50" s="1018"/>
      <c r="J50" s="340" t="str">
        <f t="shared" si="5"/>
        <v>－</v>
      </c>
      <c r="K50" s="997" t="s">
        <v>198</v>
      </c>
      <c r="L50" s="985"/>
      <c r="M50" s="341" t="s">
        <v>199</v>
      </c>
      <c r="N50" s="986">
        <v>70267339</v>
      </c>
      <c r="O50" s="990"/>
      <c r="P50" s="342">
        <v>-0.2</v>
      </c>
      <c r="Q50" s="986">
        <v>9295374</v>
      </c>
      <c r="R50" s="989"/>
      <c r="S50" s="17"/>
      <c r="T50" s="17"/>
    </row>
    <row r="51" spans="1:20" ht="20.100000000000001" customHeight="1" x14ac:dyDescent="0.15">
      <c r="A51" s="180"/>
      <c r="B51" s="998" t="s">
        <v>75</v>
      </c>
      <c r="C51" s="999"/>
      <c r="D51" s="1002">
        <f>SUM(D38:D50)</f>
        <v>317160375</v>
      </c>
      <c r="E51" s="1004">
        <f t="shared" si="4"/>
        <v>100</v>
      </c>
      <c r="F51" s="1006">
        <v>-3</v>
      </c>
      <c r="G51" s="1008">
        <f>SUM(G38:I50)</f>
        <v>201663753</v>
      </c>
      <c r="H51" s="1009"/>
      <c r="I51" s="1010"/>
      <c r="J51" s="1014">
        <f t="shared" si="5"/>
        <v>100</v>
      </c>
      <c r="K51" s="993" t="s">
        <v>200</v>
      </c>
      <c r="L51" s="992"/>
      <c r="M51" s="343" t="s">
        <v>201</v>
      </c>
      <c r="N51" s="994">
        <v>69852225</v>
      </c>
      <c r="O51" s="995"/>
      <c r="P51" s="301">
        <v>0.2</v>
      </c>
      <c r="Q51" s="994">
        <v>0</v>
      </c>
      <c r="R51" s="996"/>
      <c r="S51" s="17"/>
      <c r="T51" s="17"/>
    </row>
    <row r="52" spans="1:20" ht="20.100000000000001" customHeight="1" thickBot="1" x14ac:dyDescent="0.2">
      <c r="A52" s="180"/>
      <c r="B52" s="1000"/>
      <c r="C52" s="1001"/>
      <c r="D52" s="1003"/>
      <c r="E52" s="1005"/>
      <c r="F52" s="1007"/>
      <c r="G52" s="1011"/>
      <c r="H52" s="1012"/>
      <c r="I52" s="1013"/>
      <c r="J52" s="1015"/>
      <c r="K52" s="997" t="s">
        <v>202</v>
      </c>
      <c r="L52" s="985"/>
      <c r="M52" s="341" t="s">
        <v>199</v>
      </c>
      <c r="N52" s="986">
        <v>10350728</v>
      </c>
      <c r="O52" s="990"/>
      <c r="P52" s="342">
        <v>-0.1</v>
      </c>
      <c r="Q52" s="986">
        <v>2449518</v>
      </c>
      <c r="R52" s="989"/>
      <c r="S52" s="17"/>
      <c r="T52" s="17"/>
    </row>
    <row r="53" spans="1:20" ht="20.100000000000001" customHeight="1" x14ac:dyDescent="0.15">
      <c r="B53" s="344" t="s">
        <v>203</v>
      </c>
      <c r="C53" s="334"/>
      <c r="D53" s="334"/>
      <c r="E53" s="334"/>
      <c r="F53" s="334"/>
      <c r="G53" s="334"/>
      <c r="H53" s="334"/>
      <c r="I53" s="334"/>
      <c r="J53" s="345"/>
      <c r="K53" s="991" t="s">
        <v>200</v>
      </c>
      <c r="L53" s="992"/>
      <c r="M53" s="343" t="s">
        <v>201</v>
      </c>
      <c r="N53" s="981">
        <v>10170451</v>
      </c>
      <c r="O53" s="982"/>
      <c r="P53" s="346">
        <v>-1</v>
      </c>
      <c r="Q53" s="981">
        <v>92085</v>
      </c>
      <c r="R53" s="983"/>
      <c r="S53" s="17"/>
      <c r="T53" s="17"/>
    </row>
    <row r="54" spans="1:20" ht="20.100000000000001" customHeight="1" x14ac:dyDescent="0.15">
      <c r="B54" s="334" t="s">
        <v>204</v>
      </c>
      <c r="C54" s="334"/>
      <c r="D54" s="334"/>
      <c r="E54" s="334"/>
      <c r="F54" s="334"/>
      <c r="G54" s="334"/>
      <c r="H54" s="334"/>
      <c r="I54" s="334"/>
      <c r="J54" s="334"/>
      <c r="K54" s="984" t="s">
        <v>205</v>
      </c>
      <c r="L54" s="985"/>
      <c r="M54" s="341" t="s">
        <v>199</v>
      </c>
      <c r="N54" s="986">
        <v>68218601</v>
      </c>
      <c r="O54" s="990"/>
      <c r="P54" s="342">
        <v>4.9000000000000004</v>
      </c>
      <c r="Q54" s="986">
        <v>10533155</v>
      </c>
      <c r="R54" s="989"/>
      <c r="S54" s="17"/>
      <c r="T54" s="17"/>
    </row>
    <row r="55" spans="1:20" ht="20.100000000000001" customHeight="1" x14ac:dyDescent="0.15">
      <c r="B55" s="334"/>
      <c r="C55" s="334"/>
      <c r="D55" s="334"/>
      <c r="E55" s="334"/>
      <c r="F55" s="334"/>
      <c r="G55" s="334"/>
      <c r="H55" s="334"/>
      <c r="I55" s="334"/>
      <c r="J55" s="334"/>
      <c r="K55" s="991" t="s">
        <v>206</v>
      </c>
      <c r="L55" s="992"/>
      <c r="M55" s="343" t="s">
        <v>201</v>
      </c>
      <c r="N55" s="981">
        <v>66316877</v>
      </c>
      <c r="O55" s="982"/>
      <c r="P55" s="301">
        <v>6.2</v>
      </c>
      <c r="Q55" s="981">
        <v>772130</v>
      </c>
      <c r="R55" s="983"/>
      <c r="S55" s="17"/>
      <c r="T55" s="17"/>
    </row>
    <row r="56" spans="1:20" ht="20.100000000000001" customHeight="1" x14ac:dyDescent="0.15">
      <c r="B56" s="334"/>
      <c r="C56" s="334"/>
      <c r="D56" s="334"/>
      <c r="E56" s="334"/>
      <c r="F56" s="334"/>
      <c r="G56" s="334"/>
      <c r="H56" s="334"/>
      <c r="I56" s="334"/>
      <c r="J56" s="334"/>
      <c r="K56" s="984" t="s">
        <v>205</v>
      </c>
      <c r="L56" s="985"/>
      <c r="M56" s="341" t="s">
        <v>199</v>
      </c>
      <c r="N56" s="986" t="s">
        <v>124</v>
      </c>
      <c r="O56" s="990"/>
      <c r="P56" s="342" t="s">
        <v>245</v>
      </c>
      <c r="Q56" s="986" t="s">
        <v>245</v>
      </c>
      <c r="R56" s="989"/>
    </row>
    <row r="57" spans="1:20" ht="20.100000000000001" customHeight="1" x14ac:dyDescent="0.15">
      <c r="B57" s="334"/>
      <c r="C57" s="334"/>
      <c r="D57" s="334"/>
      <c r="E57" s="334"/>
      <c r="F57" s="334"/>
      <c r="G57" s="334"/>
      <c r="H57" s="334"/>
      <c r="I57" s="334"/>
      <c r="J57" s="334"/>
      <c r="K57" s="979" t="s">
        <v>216</v>
      </c>
      <c r="L57" s="980"/>
      <c r="M57" s="343" t="s">
        <v>201</v>
      </c>
      <c r="N57" s="981" t="s">
        <v>124</v>
      </c>
      <c r="O57" s="982"/>
      <c r="P57" s="346" t="s">
        <v>124</v>
      </c>
      <c r="Q57" s="981" t="s">
        <v>124</v>
      </c>
      <c r="R57" s="983"/>
    </row>
    <row r="58" spans="1:20" ht="20.100000000000001" customHeight="1" x14ac:dyDescent="0.15">
      <c r="B58" s="334"/>
      <c r="C58" s="334"/>
      <c r="D58" s="334"/>
      <c r="E58" s="334"/>
      <c r="F58" s="334"/>
      <c r="G58" s="334"/>
      <c r="H58" s="334"/>
      <c r="I58" s="334"/>
      <c r="J58" s="334"/>
      <c r="K58" s="984" t="s">
        <v>208</v>
      </c>
      <c r="L58" s="985"/>
      <c r="M58" s="341" t="s">
        <v>199</v>
      </c>
      <c r="N58" s="986" t="s">
        <v>124</v>
      </c>
      <c r="O58" s="990"/>
      <c r="P58" s="342" t="s">
        <v>124</v>
      </c>
      <c r="Q58" s="986" t="s">
        <v>124</v>
      </c>
      <c r="R58" s="989"/>
    </row>
    <row r="59" spans="1:20" ht="20.100000000000001" customHeight="1" x14ac:dyDescent="0.15">
      <c r="B59" s="334"/>
      <c r="C59" s="334"/>
      <c r="D59" s="334"/>
      <c r="E59" s="334"/>
      <c r="F59" s="334"/>
      <c r="G59" s="334"/>
      <c r="H59" s="334"/>
      <c r="I59" s="334"/>
      <c r="J59" s="334"/>
      <c r="K59" s="979" t="s">
        <v>216</v>
      </c>
      <c r="L59" s="980"/>
      <c r="M59" s="343" t="s">
        <v>201</v>
      </c>
      <c r="N59" s="981" t="s">
        <v>124</v>
      </c>
      <c r="O59" s="982"/>
      <c r="P59" s="301" t="s">
        <v>124</v>
      </c>
      <c r="Q59" s="981" t="s">
        <v>124</v>
      </c>
      <c r="R59" s="983"/>
    </row>
    <row r="60" spans="1:20" ht="20.100000000000001" customHeight="1" x14ac:dyDescent="0.15">
      <c r="B60" s="334"/>
      <c r="C60" s="334"/>
      <c r="D60" s="334"/>
      <c r="E60" s="334"/>
      <c r="F60" s="334"/>
      <c r="G60" s="334"/>
      <c r="H60" s="334"/>
      <c r="I60" s="334"/>
      <c r="J60" s="334"/>
      <c r="K60" s="984" t="s">
        <v>208</v>
      </c>
      <c r="L60" s="985"/>
      <c r="M60" s="341" t="s">
        <v>199</v>
      </c>
      <c r="N60" s="986">
        <v>12069</v>
      </c>
      <c r="O60" s="987"/>
      <c r="P60" s="347">
        <v>-33</v>
      </c>
      <c r="Q60" s="988">
        <v>0</v>
      </c>
      <c r="R60" s="989"/>
    </row>
    <row r="61" spans="1:20" ht="20.100000000000001" customHeight="1" thickBot="1" x14ac:dyDescent="0.2">
      <c r="B61" s="334"/>
      <c r="C61" s="334"/>
      <c r="D61" s="334"/>
      <c r="E61" s="334"/>
      <c r="F61" s="334"/>
      <c r="G61" s="334"/>
      <c r="H61" s="334"/>
      <c r="I61" s="334"/>
      <c r="J61" s="334"/>
      <c r="K61" s="973" t="s">
        <v>210</v>
      </c>
      <c r="L61" s="974"/>
      <c r="M61" s="348" t="s">
        <v>201</v>
      </c>
      <c r="N61" s="975">
        <v>12069</v>
      </c>
      <c r="O61" s="976"/>
      <c r="P61" s="349">
        <v>-33</v>
      </c>
      <c r="Q61" s="977">
        <v>12069</v>
      </c>
      <c r="R61" s="978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5" priority="9" stopIfTrue="1">
      <formula>"IF(AND(D6=0,F6=0,【参考】24右!F6=0））"</formula>
    </cfRule>
  </conditionalFormatting>
  <conditionalFormatting sqref="M6:N29">
    <cfRule type="expression" dxfId="4" priority="1" stopIfTrue="1">
      <formula>"IF（F6=0,【参考】24右!F6＝0,'25年度右'!D6＝0）"</formula>
    </cfRule>
  </conditionalFormatting>
  <printOptions horizontalCentered="1" verticalCentered="1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F9A5-370D-491B-B442-367A7ECC2960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269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453093</v>
      </c>
      <c r="F5" s="388"/>
      <c r="G5" s="388"/>
      <c r="H5" s="388"/>
      <c r="I5" s="14" t="s">
        <v>7</v>
      </c>
      <c r="J5" s="599">
        <v>34.799999999999997</v>
      </c>
      <c r="K5" s="600"/>
      <c r="L5" s="600"/>
      <c r="M5" s="600"/>
      <c r="N5" s="15" t="s">
        <v>8</v>
      </c>
      <c r="O5" s="601">
        <v>13020</v>
      </c>
      <c r="P5" s="596"/>
      <c r="Q5" s="596"/>
      <c r="R5" s="596"/>
      <c r="S5" s="596"/>
      <c r="T5" s="596"/>
      <c r="U5" s="14" t="s">
        <v>7</v>
      </c>
      <c r="V5" s="601">
        <v>453093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467922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442913</v>
      </c>
      <c r="F6" s="368"/>
      <c r="G6" s="368"/>
      <c r="H6" s="368"/>
      <c r="I6" s="19" t="s">
        <v>7</v>
      </c>
      <c r="J6" s="590">
        <v>34.799999999999997</v>
      </c>
      <c r="K6" s="591"/>
      <c r="L6" s="591"/>
      <c r="M6" s="591"/>
      <c r="N6" s="20" t="s">
        <v>8</v>
      </c>
      <c r="O6" s="592">
        <v>12727</v>
      </c>
      <c r="P6" s="593"/>
      <c r="Q6" s="593"/>
      <c r="R6" s="593"/>
      <c r="S6" s="593"/>
      <c r="T6" s="593"/>
      <c r="U6" s="19" t="s">
        <v>7</v>
      </c>
      <c r="V6" s="592">
        <v>442913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465285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286051597</v>
      </c>
      <c r="H10" s="396"/>
      <c r="I10" s="396"/>
      <c r="J10" s="396"/>
      <c r="K10" s="396"/>
      <c r="L10" s="46"/>
      <c r="M10" s="47"/>
      <c r="N10" s="395">
        <v>250981410</v>
      </c>
      <c r="O10" s="396"/>
      <c r="P10" s="396"/>
      <c r="Q10" s="396"/>
      <c r="R10" s="48"/>
      <c r="S10" s="772">
        <f>IF(N10=0,IF(G10&gt;0,"皆増","－"),IF(G10=0,"皆減",ROUND((G10-N10)/N10*100,1)))</f>
        <v>14</v>
      </c>
      <c r="T10" s="773"/>
      <c r="U10" s="581" t="s">
        <v>23</v>
      </c>
      <c r="V10" s="429"/>
      <c r="W10" s="429"/>
      <c r="X10" s="429"/>
      <c r="Y10" s="400"/>
      <c r="Z10" s="395">
        <v>128901835</v>
      </c>
      <c r="AA10" s="396"/>
      <c r="AB10" s="396"/>
      <c r="AC10" s="396"/>
      <c r="AD10" s="49"/>
      <c r="AE10" s="50"/>
      <c r="AF10" s="395">
        <v>123052992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273038078</v>
      </c>
      <c r="H12" s="351"/>
      <c r="I12" s="351"/>
      <c r="J12" s="351"/>
      <c r="K12" s="351"/>
      <c r="L12" s="46"/>
      <c r="M12" s="47"/>
      <c r="N12" s="350">
        <v>239189268</v>
      </c>
      <c r="O12" s="351"/>
      <c r="P12" s="351"/>
      <c r="Q12" s="351"/>
      <c r="R12" s="48"/>
      <c r="S12" s="772">
        <f>IF(N12=0,IF(G12&gt;0,"皆増","－"),IF(G12=0,"皆減",ROUND((G12-N12)/N12*100,1)))</f>
        <v>14.2</v>
      </c>
      <c r="T12" s="773"/>
      <c r="U12" s="574" t="s">
        <v>26</v>
      </c>
      <c r="V12" s="380"/>
      <c r="W12" s="380"/>
      <c r="X12" s="380"/>
      <c r="Y12" s="381"/>
      <c r="Z12" s="395">
        <v>44702522</v>
      </c>
      <c r="AA12" s="396"/>
      <c r="AB12" s="396"/>
      <c r="AC12" s="396"/>
      <c r="AD12" s="62"/>
      <c r="AE12" s="63" t="s">
        <v>19</v>
      </c>
      <c r="AF12" s="395">
        <v>41603978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13013519</v>
      </c>
      <c r="H14" s="351"/>
      <c r="I14" s="351"/>
      <c r="J14" s="351"/>
      <c r="K14" s="351"/>
      <c r="L14" s="46"/>
      <c r="M14" s="47"/>
      <c r="N14" s="350">
        <v>11792142</v>
      </c>
      <c r="O14" s="351"/>
      <c r="P14" s="351"/>
      <c r="Q14" s="351"/>
      <c r="R14" s="68"/>
      <c r="S14" s="772">
        <f>IF(N14=0,IF(G14&gt;0,"皆増","－"),IF(G14=0,"皆減",ROUND((G14-N14)/N14*100,1)))</f>
        <v>10.4</v>
      </c>
      <c r="T14" s="773"/>
      <c r="U14" s="574" t="s">
        <v>29</v>
      </c>
      <c r="V14" s="380"/>
      <c r="W14" s="380"/>
      <c r="X14" s="380"/>
      <c r="Y14" s="381"/>
      <c r="Z14" s="395">
        <v>134525131</v>
      </c>
      <c r="AA14" s="396"/>
      <c r="AB14" s="396"/>
      <c r="AC14" s="396"/>
      <c r="AD14" s="69"/>
      <c r="AE14" s="63" t="s">
        <v>19</v>
      </c>
      <c r="AF14" s="395">
        <v>128467319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1604388</v>
      </c>
      <c r="H16" s="396"/>
      <c r="I16" s="396"/>
      <c r="J16" s="396"/>
      <c r="K16" s="396"/>
      <c r="L16" s="46"/>
      <c r="M16" s="47"/>
      <c r="N16" s="395">
        <v>624065</v>
      </c>
      <c r="O16" s="396"/>
      <c r="P16" s="396"/>
      <c r="Q16" s="396"/>
      <c r="R16" s="48"/>
      <c r="S16" s="772">
        <f>IF(N16=0,IF(G16&gt;0,"皆増","－"),IF(G16=0,"皆減",ROUND((G16-N16)/N16*100,1)))</f>
        <v>157.1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11409131</v>
      </c>
      <c r="H18" s="351"/>
      <c r="I18" s="351"/>
      <c r="J18" s="351"/>
      <c r="K18" s="351"/>
      <c r="L18" s="46"/>
      <c r="M18" s="47"/>
      <c r="N18" s="350">
        <v>11168077</v>
      </c>
      <c r="O18" s="351"/>
      <c r="P18" s="351"/>
      <c r="Q18" s="351"/>
      <c r="R18" s="68"/>
      <c r="S18" s="772">
        <f>IF(N18=0,IF(G18&gt;0,"皆増","－"),IF(G18=0,"皆減",ROUND((G18-N18)/N18*100,1)))</f>
        <v>2.2000000000000002</v>
      </c>
      <c r="T18" s="773"/>
      <c r="U18" s="574" t="s">
        <v>38</v>
      </c>
      <c r="V18" s="380"/>
      <c r="W18" s="380"/>
      <c r="X18" s="380"/>
      <c r="Y18" s="381"/>
      <c r="Z18" s="559">
        <v>0.35</v>
      </c>
      <c r="AA18" s="560"/>
      <c r="AB18" s="560"/>
      <c r="AC18" s="560"/>
      <c r="AD18" s="74"/>
      <c r="AE18" s="75"/>
      <c r="AF18" s="61"/>
      <c r="AG18" s="560">
        <v>0.35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80054</v>
      </c>
      <c r="H20" s="396"/>
      <c r="I20" s="396"/>
      <c r="J20" s="396"/>
      <c r="K20" s="396"/>
      <c r="L20" s="46"/>
      <c r="M20" s="47"/>
      <c r="N20" s="395">
        <v>-5467134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8.5</v>
      </c>
      <c r="AA20" s="554"/>
      <c r="AB20" s="554"/>
      <c r="AC20" s="554"/>
      <c r="AD20" s="45"/>
      <c r="AE20" s="80" t="s">
        <v>20</v>
      </c>
      <c r="AF20" s="34"/>
      <c r="AG20" s="557">
        <v>8.6999999999999993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1519973</v>
      </c>
      <c r="H22" s="396"/>
      <c r="I22" s="396"/>
      <c r="J22" s="396"/>
      <c r="K22" s="396"/>
      <c r="L22" s="46"/>
      <c r="M22" s="47"/>
      <c r="N22" s="395">
        <v>3541217</v>
      </c>
      <c r="O22" s="396"/>
      <c r="P22" s="396"/>
      <c r="Q22" s="396"/>
      <c r="R22" s="48"/>
      <c r="S22" s="772">
        <f>IF(N22=0,IF(G22&gt;0,"皆増","－"),IF(G22=0,"皆減",ROUND((G22-N22)/N22*100,1)))</f>
        <v>-57.1</v>
      </c>
      <c r="T22" s="773"/>
      <c r="U22" s="547" t="s">
        <v>44</v>
      </c>
      <c r="V22" s="548"/>
      <c r="W22" s="548"/>
      <c r="X22" s="548"/>
      <c r="Y22" s="549"/>
      <c r="Z22" s="553">
        <v>77.5</v>
      </c>
      <c r="AA22" s="554"/>
      <c r="AB22" s="554"/>
      <c r="AC22" s="554"/>
      <c r="AD22" s="45"/>
      <c r="AE22" s="80" t="s">
        <v>20</v>
      </c>
      <c r="AF22" s="34"/>
      <c r="AG22" s="557">
        <v>77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43516752</v>
      </c>
      <c r="AA24" s="526"/>
      <c r="AB24" s="526"/>
      <c r="AC24" s="526"/>
      <c r="AD24" s="69"/>
      <c r="AE24" s="63" t="s">
        <v>19</v>
      </c>
      <c r="AF24" s="525">
        <v>11989250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3759659</v>
      </c>
      <c r="H26" s="396"/>
      <c r="I26" s="396"/>
      <c r="J26" s="396"/>
      <c r="K26" s="396"/>
      <c r="L26" s="46"/>
      <c r="M26" s="47"/>
      <c r="N26" s="395">
        <v>2931206</v>
      </c>
      <c r="O26" s="396"/>
      <c r="P26" s="396"/>
      <c r="Q26" s="396"/>
      <c r="R26" s="48"/>
      <c r="S26" s="772">
        <f>IF(N26=0,IF(G26&gt;0,"皆増","－"),IF(G26=0,"皆減",ROUND((G26-N26)/N26*100,1)))</f>
        <v>28.3</v>
      </c>
      <c r="T26" s="773"/>
      <c r="U26" s="547" t="s">
        <v>50</v>
      </c>
      <c r="V26" s="548"/>
      <c r="W26" s="548"/>
      <c r="X26" s="548"/>
      <c r="Y26" s="549"/>
      <c r="Z26" s="525">
        <v>33961971</v>
      </c>
      <c r="AA26" s="526"/>
      <c r="AB26" s="526"/>
      <c r="AC26" s="526"/>
      <c r="AD26" s="69"/>
      <c r="AE26" s="63" t="s">
        <v>19</v>
      </c>
      <c r="AF26" s="525">
        <v>33495239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-2159632</v>
      </c>
      <c r="H28" s="351"/>
      <c r="I28" s="351"/>
      <c r="J28" s="351"/>
      <c r="K28" s="351"/>
      <c r="L28" s="46"/>
      <c r="M28" s="47"/>
      <c r="N28" s="350">
        <v>-4857123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60</v>
      </c>
      <c r="I34" s="489"/>
      <c r="J34" s="489"/>
      <c r="K34" s="489"/>
      <c r="L34" s="98" t="s">
        <v>61</v>
      </c>
      <c r="M34" s="47"/>
      <c r="N34" s="99"/>
      <c r="O34" s="489" t="s">
        <v>60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-1.5</v>
      </c>
      <c r="AB34" s="481"/>
      <c r="AC34" s="481"/>
      <c r="AD34" s="497" t="s">
        <v>63</v>
      </c>
      <c r="AE34" s="498"/>
      <c r="AF34" s="45"/>
      <c r="AG34" s="102"/>
      <c r="AH34" s="481">
        <v>-1.1000000000000001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60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124</v>
      </c>
      <c r="AB36" s="496"/>
      <c r="AC36" s="496"/>
      <c r="AD36" s="497" t="s">
        <v>63</v>
      </c>
      <c r="AE36" s="498"/>
      <c r="AF36" s="61"/>
      <c r="AG36" s="102"/>
      <c r="AH36" s="481" t="s">
        <v>60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23404371</v>
      </c>
      <c r="Y43" s="396"/>
      <c r="Z43" s="397"/>
      <c r="AA43" s="395">
        <v>268436</v>
      </c>
      <c r="AB43" s="396"/>
      <c r="AC43" s="397"/>
      <c r="AD43" s="801">
        <v>117343828</v>
      </c>
      <c r="AE43" s="802"/>
      <c r="AF43" s="802"/>
      <c r="AG43" s="803"/>
      <c r="AH43" s="395">
        <v>141016635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3047</v>
      </c>
      <c r="F44" s="376"/>
      <c r="G44" s="377"/>
      <c r="H44" s="375">
        <v>287995</v>
      </c>
      <c r="I44" s="376"/>
      <c r="J44" s="376"/>
      <c r="K44" s="377"/>
      <c r="L44" s="375">
        <v>213</v>
      </c>
      <c r="M44" s="376"/>
      <c r="N44" s="377"/>
      <c r="O44" s="375">
        <v>2964</v>
      </c>
      <c r="P44" s="376"/>
      <c r="Q44" s="375">
        <v>288669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804"/>
      <c r="AE44" s="805"/>
      <c r="AF44" s="805"/>
      <c r="AG44" s="806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325</v>
      </c>
      <c r="F45" s="388"/>
      <c r="G45" s="389"/>
      <c r="H45" s="387">
        <v>289926</v>
      </c>
      <c r="I45" s="388"/>
      <c r="J45" s="388"/>
      <c r="K45" s="389"/>
      <c r="L45" s="387">
        <v>5</v>
      </c>
      <c r="M45" s="388"/>
      <c r="N45" s="389"/>
      <c r="O45" s="387">
        <v>339</v>
      </c>
      <c r="P45" s="388"/>
      <c r="Q45" s="387">
        <v>296842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1519973</v>
      </c>
      <c r="Y45" s="396"/>
      <c r="Z45" s="397"/>
      <c r="AA45" s="350">
        <v>1920</v>
      </c>
      <c r="AB45" s="351"/>
      <c r="AC45" s="352"/>
      <c r="AD45" s="395">
        <v>12776039</v>
      </c>
      <c r="AE45" s="396"/>
      <c r="AF45" s="396"/>
      <c r="AG45" s="397"/>
      <c r="AH45" s="395">
        <v>14297932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20</v>
      </c>
      <c r="F46" s="351"/>
      <c r="G46" s="352"/>
      <c r="H46" s="350">
        <v>364173</v>
      </c>
      <c r="I46" s="351"/>
      <c r="J46" s="351"/>
      <c r="K46" s="352"/>
      <c r="L46" s="350">
        <v>0</v>
      </c>
      <c r="M46" s="351"/>
      <c r="N46" s="352"/>
      <c r="O46" s="350">
        <v>22</v>
      </c>
      <c r="P46" s="351"/>
      <c r="Q46" s="350">
        <v>357003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3759659</v>
      </c>
      <c r="Y47" s="351"/>
      <c r="Z47" s="352"/>
      <c r="AA47" s="350">
        <v>12000</v>
      </c>
      <c r="AB47" s="351"/>
      <c r="AC47" s="352"/>
      <c r="AD47" s="350">
        <v>12212441</v>
      </c>
      <c r="AE47" s="351"/>
      <c r="AF47" s="351"/>
      <c r="AG47" s="352"/>
      <c r="AH47" s="350">
        <v>15984100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124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60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3067</v>
      </c>
      <c r="F49" s="388"/>
      <c r="G49" s="389"/>
      <c r="H49" s="387">
        <v>288492</v>
      </c>
      <c r="I49" s="388"/>
      <c r="J49" s="388"/>
      <c r="K49" s="389"/>
      <c r="L49" s="387">
        <f>L44+L46+L48</f>
        <v>213</v>
      </c>
      <c r="M49" s="388"/>
      <c r="N49" s="389"/>
      <c r="O49" s="387">
        <v>2986</v>
      </c>
      <c r="P49" s="388"/>
      <c r="Q49" s="387">
        <v>289172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103</v>
      </c>
      <c r="F50" s="351"/>
      <c r="G50" s="352"/>
      <c r="H50" s="350">
        <v>258687</v>
      </c>
      <c r="I50" s="351"/>
      <c r="J50" s="351"/>
      <c r="K50" s="352"/>
      <c r="L50" s="350">
        <v>15</v>
      </c>
      <c r="M50" s="351"/>
      <c r="N50" s="352"/>
      <c r="O50" s="350">
        <v>102</v>
      </c>
      <c r="P50" s="351"/>
      <c r="Q50" s="350">
        <v>267271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21164685</v>
      </c>
      <c r="Y51" s="351"/>
      <c r="Z51" s="352"/>
      <c r="AA51" s="350">
        <f>AA43+AA45-AA47+AA49</f>
        <v>258356</v>
      </c>
      <c r="AB51" s="351"/>
      <c r="AC51" s="352"/>
      <c r="AD51" s="795">
        <f>AD43+AD45-AD47+AD49</f>
        <v>117907426</v>
      </c>
      <c r="AE51" s="796"/>
      <c r="AF51" s="796"/>
      <c r="AG51" s="797"/>
      <c r="AH51" s="350">
        <f>AH43+AH45-AH47+AH49</f>
        <v>139330467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3170</v>
      </c>
      <c r="F52" s="368"/>
      <c r="G52" s="369"/>
      <c r="H52" s="367">
        <v>387524</v>
      </c>
      <c r="I52" s="368"/>
      <c r="J52" s="368"/>
      <c r="K52" s="369"/>
      <c r="L52" s="367">
        <f>L49+L50</f>
        <v>228</v>
      </c>
      <c r="M52" s="368"/>
      <c r="N52" s="369"/>
      <c r="O52" s="367">
        <v>3088</v>
      </c>
      <c r="P52" s="368"/>
      <c r="Q52" s="367">
        <v>288449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798"/>
      <c r="AE52" s="799"/>
      <c r="AF52" s="799"/>
      <c r="AG52" s="800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B6B8-C3DA-4A07-8610-00019FA5CB45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270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37185731</v>
      </c>
      <c r="E6" s="219">
        <f t="shared" ref="E6:E33" si="0">IF(D6=0,"－",ROUND(D6/$D$33*100,1))</f>
        <v>13</v>
      </c>
      <c r="F6" s="226">
        <v>1.4</v>
      </c>
      <c r="G6" s="760" t="s">
        <v>109</v>
      </c>
      <c r="H6" s="761"/>
      <c r="I6" s="762"/>
      <c r="J6" s="685">
        <v>29093395</v>
      </c>
      <c r="K6" s="687"/>
      <c r="L6" s="227">
        <f t="shared" ref="L6:L29" si="1">IF(J6=0,"－",ROUND(J6/$J$29*100,1))</f>
        <v>10.7</v>
      </c>
      <c r="M6" s="793">
        <v>-0.2</v>
      </c>
      <c r="N6" s="794"/>
      <c r="O6" s="156">
        <v>27297533</v>
      </c>
      <c r="P6" s="685">
        <v>26289992</v>
      </c>
      <c r="Q6" s="687"/>
      <c r="R6" s="228">
        <f t="shared" ref="R6:R16" si="2">IF(P6=0,"－",ROUND(P6/$P$25*100,1))</f>
        <v>19.2</v>
      </c>
    </row>
    <row r="7" spans="1:20" ht="23.25" customHeight="1" x14ac:dyDescent="0.15">
      <c r="B7" s="696" t="s">
        <v>110</v>
      </c>
      <c r="C7" s="697"/>
      <c r="D7" s="156">
        <v>723774</v>
      </c>
      <c r="E7" s="230">
        <f t="shared" si="0"/>
        <v>0.3</v>
      </c>
      <c r="F7" s="226">
        <v>0.8</v>
      </c>
      <c r="G7" s="162" t="s">
        <v>111</v>
      </c>
      <c r="H7" s="753" t="s">
        <v>112</v>
      </c>
      <c r="I7" s="753"/>
      <c r="J7" s="649">
        <v>18008082</v>
      </c>
      <c r="K7" s="651"/>
      <c r="L7" s="227">
        <f t="shared" si="1"/>
        <v>6.6</v>
      </c>
      <c r="M7" s="793">
        <v>3.7</v>
      </c>
      <c r="N7" s="794"/>
      <c r="O7" s="156">
        <v>16788594</v>
      </c>
      <c r="P7" s="649">
        <v>16775341</v>
      </c>
      <c r="Q7" s="651"/>
      <c r="R7" s="231">
        <f t="shared" si="2"/>
        <v>12.3</v>
      </c>
    </row>
    <row r="8" spans="1:20" ht="23.25" customHeight="1" x14ac:dyDescent="0.15">
      <c r="B8" s="696" t="s">
        <v>113</v>
      </c>
      <c r="C8" s="697"/>
      <c r="D8" s="156">
        <v>137407</v>
      </c>
      <c r="E8" s="230">
        <f t="shared" si="0"/>
        <v>0</v>
      </c>
      <c r="F8" s="226">
        <v>16.399999999999999</v>
      </c>
      <c r="G8" s="164"/>
      <c r="H8" s="753" t="s">
        <v>114</v>
      </c>
      <c r="I8" s="753"/>
      <c r="J8" s="649">
        <v>1054131</v>
      </c>
      <c r="K8" s="651"/>
      <c r="L8" s="227">
        <f t="shared" si="1"/>
        <v>0.4</v>
      </c>
      <c r="M8" s="793">
        <v>-50.9</v>
      </c>
      <c r="N8" s="794"/>
      <c r="O8" s="156">
        <v>1054131</v>
      </c>
      <c r="P8" s="649">
        <v>109325</v>
      </c>
      <c r="Q8" s="651"/>
      <c r="R8" s="231">
        <f t="shared" si="2"/>
        <v>0.1</v>
      </c>
    </row>
    <row r="9" spans="1:20" ht="23.25" customHeight="1" x14ac:dyDescent="0.15">
      <c r="B9" s="696" t="s">
        <v>115</v>
      </c>
      <c r="C9" s="697"/>
      <c r="D9" s="156">
        <v>730698</v>
      </c>
      <c r="E9" s="230">
        <f t="shared" si="0"/>
        <v>0.3</v>
      </c>
      <c r="F9" s="232">
        <v>16.399999999999999</v>
      </c>
      <c r="G9" s="735" t="s">
        <v>116</v>
      </c>
      <c r="H9" s="736"/>
      <c r="I9" s="719"/>
      <c r="J9" s="649">
        <v>85797541</v>
      </c>
      <c r="K9" s="651"/>
      <c r="L9" s="227">
        <f t="shared" si="1"/>
        <v>31.4</v>
      </c>
      <c r="M9" s="793">
        <v>7.9</v>
      </c>
      <c r="N9" s="794"/>
      <c r="O9" s="156">
        <v>34595938</v>
      </c>
      <c r="P9" s="649">
        <v>27847310</v>
      </c>
      <c r="Q9" s="651"/>
      <c r="R9" s="231">
        <f t="shared" si="2"/>
        <v>20.3</v>
      </c>
    </row>
    <row r="10" spans="1:20" ht="23.25" customHeight="1" x14ac:dyDescent="0.15">
      <c r="B10" s="696" t="s">
        <v>117</v>
      </c>
      <c r="C10" s="697"/>
      <c r="D10" s="156">
        <v>784082</v>
      </c>
      <c r="E10" s="230">
        <f t="shared" si="0"/>
        <v>0.3</v>
      </c>
      <c r="F10" s="232">
        <v>62.6</v>
      </c>
      <c r="G10" s="735" t="s">
        <v>118</v>
      </c>
      <c r="H10" s="736"/>
      <c r="I10" s="719"/>
      <c r="J10" s="649">
        <v>1608933</v>
      </c>
      <c r="K10" s="651"/>
      <c r="L10" s="227">
        <f t="shared" si="1"/>
        <v>0.6</v>
      </c>
      <c r="M10" s="793">
        <v>4.9000000000000004</v>
      </c>
      <c r="N10" s="794"/>
      <c r="O10" s="156">
        <v>1608933</v>
      </c>
      <c r="P10" s="649">
        <v>1608933</v>
      </c>
      <c r="Q10" s="651"/>
      <c r="R10" s="231">
        <f t="shared" si="2"/>
        <v>1.2</v>
      </c>
    </row>
    <row r="11" spans="1:20" ht="23.25" customHeight="1" x14ac:dyDescent="0.15">
      <c r="B11" s="696" t="s">
        <v>119</v>
      </c>
      <c r="C11" s="697"/>
      <c r="D11" s="156">
        <v>10471429</v>
      </c>
      <c r="E11" s="230">
        <f t="shared" si="0"/>
        <v>3.7</v>
      </c>
      <c r="F11" s="232">
        <v>-1.1000000000000001</v>
      </c>
      <c r="G11" s="750" t="s">
        <v>120</v>
      </c>
      <c r="H11" s="752" t="s">
        <v>121</v>
      </c>
      <c r="I11" s="719"/>
      <c r="J11" s="649">
        <v>1608933</v>
      </c>
      <c r="K11" s="651"/>
      <c r="L11" s="227">
        <f t="shared" si="1"/>
        <v>0.6</v>
      </c>
      <c r="M11" s="793">
        <v>4.9000000000000004</v>
      </c>
      <c r="N11" s="794"/>
      <c r="O11" s="156">
        <v>1608933</v>
      </c>
      <c r="P11" s="649">
        <v>1608933</v>
      </c>
      <c r="Q11" s="651"/>
      <c r="R11" s="231">
        <f t="shared" si="2"/>
        <v>1.2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5387</v>
      </c>
      <c r="E13" s="234">
        <f t="shared" si="0"/>
        <v>0</v>
      </c>
      <c r="F13" s="232">
        <v>16224.2</v>
      </c>
      <c r="G13" s="735" t="s">
        <v>127</v>
      </c>
      <c r="H13" s="736"/>
      <c r="I13" s="719"/>
      <c r="J13" s="649">
        <f>J6+J9+J10</f>
        <v>116499869</v>
      </c>
      <c r="K13" s="651"/>
      <c r="L13" s="227">
        <f t="shared" si="1"/>
        <v>42.7</v>
      </c>
      <c r="M13" s="793">
        <v>5.7</v>
      </c>
      <c r="N13" s="794"/>
      <c r="O13" s="168">
        <f>O6+O9+O10</f>
        <v>63502404</v>
      </c>
      <c r="P13" s="649">
        <f>P6+P9+P10</f>
        <v>55746235</v>
      </c>
      <c r="Q13" s="651"/>
      <c r="R13" s="231">
        <f t="shared" si="2"/>
        <v>40.700000000000003</v>
      </c>
    </row>
    <row r="14" spans="1:20" ht="23.25" customHeight="1" x14ac:dyDescent="0.15">
      <c r="B14" s="696" t="s">
        <v>128</v>
      </c>
      <c r="C14" s="697"/>
      <c r="D14" s="156">
        <v>201585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37901004</v>
      </c>
      <c r="K14" s="651"/>
      <c r="L14" s="227">
        <f t="shared" si="1"/>
        <v>13.9</v>
      </c>
      <c r="M14" s="680">
        <v>-1.9</v>
      </c>
      <c r="N14" s="786"/>
      <c r="O14" s="156">
        <v>32533887</v>
      </c>
      <c r="P14" s="649">
        <v>28089931</v>
      </c>
      <c r="Q14" s="651"/>
      <c r="R14" s="235">
        <f t="shared" si="2"/>
        <v>20.5</v>
      </c>
    </row>
    <row r="15" spans="1:20" ht="23.25" customHeight="1" x14ac:dyDescent="0.15">
      <c r="B15" s="792" t="s">
        <v>130</v>
      </c>
      <c r="C15" s="737"/>
      <c r="D15" s="156">
        <v>464658</v>
      </c>
      <c r="E15" s="233">
        <f t="shared" si="0"/>
        <v>0.2</v>
      </c>
      <c r="F15" s="232">
        <v>-7.4</v>
      </c>
      <c r="G15" s="735" t="s">
        <v>131</v>
      </c>
      <c r="H15" s="736"/>
      <c r="I15" s="719"/>
      <c r="J15" s="649">
        <v>2032319</v>
      </c>
      <c r="K15" s="651"/>
      <c r="L15" s="227">
        <f t="shared" si="1"/>
        <v>0.7</v>
      </c>
      <c r="M15" s="680">
        <v>1.4</v>
      </c>
      <c r="N15" s="786"/>
      <c r="O15" s="156">
        <v>1981993</v>
      </c>
      <c r="P15" s="649">
        <v>1981993</v>
      </c>
      <c r="Q15" s="651"/>
      <c r="R15" s="231">
        <f t="shared" si="2"/>
        <v>1.4</v>
      </c>
    </row>
    <row r="16" spans="1:20" ht="23.25" customHeight="1" x14ac:dyDescent="0.15">
      <c r="B16" s="696" t="s">
        <v>132</v>
      </c>
      <c r="C16" s="737"/>
      <c r="D16" s="156">
        <v>87904146</v>
      </c>
      <c r="E16" s="230">
        <f t="shared" si="0"/>
        <v>30.7</v>
      </c>
      <c r="F16" s="232">
        <v>3.2</v>
      </c>
      <c r="G16" s="735" t="s">
        <v>133</v>
      </c>
      <c r="H16" s="736"/>
      <c r="I16" s="719"/>
      <c r="J16" s="649">
        <v>16531072</v>
      </c>
      <c r="K16" s="651"/>
      <c r="L16" s="227">
        <f t="shared" si="1"/>
        <v>6.1</v>
      </c>
      <c r="M16" s="680">
        <v>4.0999999999999996</v>
      </c>
      <c r="N16" s="786"/>
      <c r="O16" s="156">
        <v>14458740</v>
      </c>
      <c r="P16" s="649">
        <v>7499288</v>
      </c>
      <c r="Q16" s="651"/>
      <c r="R16" s="231">
        <f t="shared" si="2"/>
        <v>5.5</v>
      </c>
    </row>
    <row r="17" spans="1:21" ht="23.25" customHeight="1" x14ac:dyDescent="0.15">
      <c r="B17" s="738" t="s">
        <v>120</v>
      </c>
      <c r="C17" s="171" t="s">
        <v>134</v>
      </c>
      <c r="D17" s="156">
        <v>84199313</v>
      </c>
      <c r="E17" s="230">
        <f t="shared" si="0"/>
        <v>29.4</v>
      </c>
      <c r="F17" s="232">
        <v>3.4</v>
      </c>
      <c r="G17" s="735" t="s">
        <v>42</v>
      </c>
      <c r="H17" s="736"/>
      <c r="I17" s="719"/>
      <c r="J17" s="649">
        <v>14297932</v>
      </c>
      <c r="K17" s="651"/>
      <c r="L17" s="227">
        <f t="shared" si="1"/>
        <v>5.2</v>
      </c>
      <c r="M17" s="680">
        <v>-42.2</v>
      </c>
      <c r="N17" s="786"/>
      <c r="O17" s="156">
        <v>14035224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3704833</v>
      </c>
      <c r="E18" s="230">
        <f t="shared" si="0"/>
        <v>1.3</v>
      </c>
      <c r="F18" s="232">
        <v>-1.6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37736</v>
      </c>
      <c r="E19" s="230">
        <f t="shared" si="0"/>
        <v>0</v>
      </c>
      <c r="F19" s="232">
        <v>1</v>
      </c>
      <c r="G19" s="735" t="s">
        <v>138</v>
      </c>
      <c r="H19" s="736"/>
      <c r="I19" s="719"/>
      <c r="J19" s="649">
        <v>2301639</v>
      </c>
      <c r="K19" s="651"/>
      <c r="L19" s="227">
        <f t="shared" si="1"/>
        <v>0.8</v>
      </c>
      <c r="M19" s="680">
        <v>-3.5</v>
      </c>
      <c r="N19" s="786"/>
      <c r="O19" s="156">
        <v>0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138646633</v>
      </c>
      <c r="E20" s="230">
        <f t="shared" si="0"/>
        <v>48.5</v>
      </c>
      <c r="F20" s="232">
        <v>2.6</v>
      </c>
      <c r="G20" s="735" t="s">
        <v>141</v>
      </c>
      <c r="H20" s="736"/>
      <c r="I20" s="719"/>
      <c r="J20" s="649">
        <v>19241532</v>
      </c>
      <c r="K20" s="651"/>
      <c r="L20" s="227">
        <f t="shared" si="1"/>
        <v>7</v>
      </c>
      <c r="M20" s="680">
        <v>10.1</v>
      </c>
      <c r="N20" s="786"/>
      <c r="O20" s="156">
        <v>16043744</v>
      </c>
      <c r="P20" s="649">
        <v>12691646</v>
      </c>
      <c r="Q20" s="651"/>
      <c r="R20" s="231">
        <f>IF(P20=0,"－",ROUND(P20/$P$25*100,1))</f>
        <v>9.3000000000000007</v>
      </c>
    </row>
    <row r="21" spans="1:21" ht="23.25" customHeight="1" x14ac:dyDescent="0.15">
      <c r="B21" s="696" t="s">
        <v>142</v>
      </c>
      <c r="C21" s="697"/>
      <c r="D21" s="156">
        <v>1441682</v>
      </c>
      <c r="E21" s="233">
        <f t="shared" si="0"/>
        <v>0.5</v>
      </c>
      <c r="F21" s="232">
        <v>-2.5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2477009</v>
      </c>
      <c r="E22" s="230">
        <f t="shared" si="0"/>
        <v>0.9</v>
      </c>
      <c r="F22" s="226">
        <v>-1.7</v>
      </c>
      <c r="G22" s="733" t="s">
        <v>145</v>
      </c>
      <c r="H22" s="734"/>
      <c r="I22" s="726"/>
      <c r="J22" s="650">
        <f>J24+J27+J28</f>
        <v>64232711</v>
      </c>
      <c r="K22" s="651"/>
      <c r="L22" s="227">
        <f t="shared" si="1"/>
        <v>23.5</v>
      </c>
      <c r="M22" s="680">
        <v>130.19999999999999</v>
      </c>
      <c r="N22" s="786"/>
      <c r="O22" s="172">
        <f>O24+O27+O28</f>
        <v>10963525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496794</v>
      </c>
      <c r="E23" s="230">
        <f t="shared" si="0"/>
        <v>0.2</v>
      </c>
      <c r="F23" s="226">
        <v>0.3</v>
      </c>
      <c r="G23" s="176"/>
      <c r="H23" s="725" t="s">
        <v>148</v>
      </c>
      <c r="I23" s="726"/>
      <c r="J23" s="649">
        <v>1114430</v>
      </c>
      <c r="K23" s="651"/>
      <c r="L23" s="227">
        <f t="shared" si="1"/>
        <v>0.4</v>
      </c>
      <c r="M23" s="680">
        <v>1.5</v>
      </c>
      <c r="N23" s="786"/>
      <c r="O23" s="156">
        <v>1049775</v>
      </c>
      <c r="P23" s="787">
        <v>106009093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49498208</v>
      </c>
      <c r="E24" s="230">
        <f t="shared" si="0"/>
        <v>17.3</v>
      </c>
      <c r="F24" s="232">
        <v>-5.7</v>
      </c>
      <c r="G24" s="727" t="s">
        <v>150</v>
      </c>
      <c r="H24" s="725" t="s">
        <v>151</v>
      </c>
      <c r="I24" s="726"/>
      <c r="J24" s="649">
        <v>64232711</v>
      </c>
      <c r="K24" s="651"/>
      <c r="L24" s="227">
        <f t="shared" si="1"/>
        <v>23.5</v>
      </c>
      <c r="M24" s="680">
        <v>130.19999999999999</v>
      </c>
      <c r="N24" s="786"/>
      <c r="O24" s="156">
        <v>10963525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26143142</v>
      </c>
      <c r="E25" s="230">
        <f t="shared" si="0"/>
        <v>9.1</v>
      </c>
      <c r="F25" s="232">
        <v>27.7</v>
      </c>
      <c r="G25" s="727"/>
      <c r="H25" s="723" t="s">
        <v>120</v>
      </c>
      <c r="I25" s="144" t="s">
        <v>154</v>
      </c>
      <c r="J25" s="649">
        <v>11689825</v>
      </c>
      <c r="K25" s="651"/>
      <c r="L25" s="227">
        <f t="shared" si="1"/>
        <v>4.3</v>
      </c>
      <c r="M25" s="680">
        <v>6.7</v>
      </c>
      <c r="N25" s="786"/>
      <c r="O25" s="156">
        <v>2425566</v>
      </c>
      <c r="P25" s="787">
        <v>136844269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634224</v>
      </c>
      <c r="E26" s="230">
        <f t="shared" si="0"/>
        <v>0.2</v>
      </c>
      <c r="F26" s="232">
        <v>-75</v>
      </c>
      <c r="G26" s="727"/>
      <c r="H26" s="724"/>
      <c r="I26" s="144" t="s">
        <v>156</v>
      </c>
      <c r="J26" s="649">
        <v>52542886</v>
      </c>
      <c r="K26" s="651"/>
      <c r="L26" s="227">
        <f t="shared" si="1"/>
        <v>19.2</v>
      </c>
      <c r="M26" s="680">
        <v>210</v>
      </c>
      <c r="N26" s="786"/>
      <c r="O26" s="156">
        <v>8537959</v>
      </c>
      <c r="R26" s="180"/>
    </row>
    <row r="27" spans="1:21" ht="23.25" customHeight="1" x14ac:dyDescent="0.15">
      <c r="B27" s="696" t="s">
        <v>157</v>
      </c>
      <c r="C27" s="697"/>
      <c r="D27" s="156">
        <v>92866</v>
      </c>
      <c r="E27" s="230">
        <f t="shared" si="0"/>
        <v>0</v>
      </c>
      <c r="F27" s="232">
        <v>36.799999999999997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16109018</v>
      </c>
      <c r="E28" s="234">
        <f t="shared" si="0"/>
        <v>5.6</v>
      </c>
      <c r="F28" s="232">
        <v>27.7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11792142</v>
      </c>
      <c r="E29" s="230">
        <f t="shared" si="0"/>
        <v>4.0999999999999996</v>
      </c>
      <c r="F29" s="232">
        <v>-29.3</v>
      </c>
      <c r="G29" s="698" t="s">
        <v>162</v>
      </c>
      <c r="H29" s="659"/>
      <c r="I29" s="618"/>
      <c r="J29" s="649">
        <f>SUM(J13:K22)</f>
        <v>273038078</v>
      </c>
      <c r="K29" s="651"/>
      <c r="L29" s="242">
        <f t="shared" si="1"/>
        <v>100</v>
      </c>
      <c r="M29" s="784">
        <v>14.2</v>
      </c>
      <c r="N29" s="785"/>
      <c r="O29" s="182">
        <f>SUM(O13:O22)</f>
        <v>153519517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5655879</v>
      </c>
      <c r="E30" s="230">
        <f t="shared" si="0"/>
        <v>2</v>
      </c>
      <c r="F30" s="226">
        <v>-9.6999999999999993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33064000</v>
      </c>
      <c r="E31" s="230">
        <f t="shared" si="0"/>
        <v>11.6</v>
      </c>
      <c r="F31" s="226">
        <v>14151.7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147404964</v>
      </c>
      <c r="E32" s="234">
        <f t="shared" si="0"/>
        <v>51.5</v>
      </c>
      <c r="F32" s="226">
        <v>27.2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286051597</v>
      </c>
      <c r="E33" s="243">
        <f t="shared" si="0"/>
        <v>100</v>
      </c>
      <c r="F33" s="244">
        <v>14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33429657</v>
      </c>
      <c r="O37" s="651"/>
      <c r="P37" s="206">
        <f t="shared" ref="P37:P43" si="3">IF(N37=0,"－",ROUND(N37/$N$43*100,1))</f>
        <v>89.9</v>
      </c>
      <c r="Q37" s="680">
        <v>1.2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766315</v>
      </c>
      <c r="E38" s="219">
        <f t="shared" ref="E38:E51" si="4">IF(D38=0,"－",ROUND(D38/$D$51*100,1))</f>
        <v>0.3</v>
      </c>
      <c r="F38" s="210">
        <v>-0.2</v>
      </c>
      <c r="G38" s="685">
        <v>766153</v>
      </c>
      <c r="H38" s="686"/>
      <c r="I38" s="687"/>
      <c r="J38" s="245">
        <f t="shared" ref="J38:J51" si="5">IF(G38=0,"－",ROUND(G38/$G$51*100,1))</f>
        <v>0.5</v>
      </c>
      <c r="K38" s="669" t="s">
        <v>173</v>
      </c>
      <c r="L38" s="670"/>
      <c r="M38" s="655"/>
      <c r="N38" s="649">
        <v>313028</v>
      </c>
      <c r="O38" s="651"/>
      <c r="P38" s="206">
        <f t="shared" si="3"/>
        <v>0.8</v>
      </c>
      <c r="Q38" s="680">
        <v>1.9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61282604</v>
      </c>
      <c r="E39" s="219">
        <f t="shared" si="4"/>
        <v>22.4</v>
      </c>
      <c r="F39" s="210">
        <v>55.5</v>
      </c>
      <c r="G39" s="649">
        <v>26119281</v>
      </c>
      <c r="H39" s="650"/>
      <c r="I39" s="651"/>
      <c r="J39" s="246">
        <f t="shared" si="5"/>
        <v>17</v>
      </c>
      <c r="K39" s="669" t="s">
        <v>175</v>
      </c>
      <c r="L39" s="670"/>
      <c r="M39" s="655"/>
      <c r="N39" s="649">
        <v>3434013</v>
      </c>
      <c r="O39" s="651"/>
      <c r="P39" s="206">
        <f t="shared" si="3"/>
        <v>9.1999999999999993</v>
      </c>
      <c r="Q39" s="680">
        <v>3.4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125406615</v>
      </c>
      <c r="E40" s="219">
        <f t="shared" si="4"/>
        <v>45.9</v>
      </c>
      <c r="F40" s="210">
        <v>6.7</v>
      </c>
      <c r="G40" s="649">
        <v>68131824</v>
      </c>
      <c r="H40" s="650"/>
      <c r="I40" s="651"/>
      <c r="J40" s="246">
        <f t="shared" si="5"/>
        <v>44.4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17183239</v>
      </c>
      <c r="E41" s="219">
        <f t="shared" si="4"/>
        <v>6.3</v>
      </c>
      <c r="F41" s="210">
        <v>-4.2</v>
      </c>
      <c r="G41" s="649">
        <v>12924756</v>
      </c>
      <c r="H41" s="650"/>
      <c r="I41" s="651"/>
      <c r="J41" s="246">
        <f t="shared" si="5"/>
        <v>8.4</v>
      </c>
      <c r="K41" s="669" t="s">
        <v>180</v>
      </c>
      <c r="L41" s="670"/>
      <c r="M41" s="655"/>
      <c r="N41" s="649">
        <v>9033</v>
      </c>
      <c r="O41" s="651"/>
      <c r="P41" s="206">
        <f t="shared" si="3"/>
        <v>0</v>
      </c>
      <c r="Q41" s="680">
        <v>38.9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598281</v>
      </c>
      <c r="E42" s="219">
        <f t="shared" si="4"/>
        <v>0.2</v>
      </c>
      <c r="F42" s="210">
        <v>3</v>
      </c>
      <c r="G42" s="649">
        <v>559569</v>
      </c>
      <c r="H42" s="650"/>
      <c r="I42" s="651"/>
      <c r="J42" s="246">
        <f t="shared" si="5"/>
        <v>0.4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44631</v>
      </c>
      <c r="E43" s="219">
        <f t="shared" si="4"/>
        <v>0</v>
      </c>
      <c r="F43" s="210">
        <v>-29.2</v>
      </c>
      <c r="G43" s="649">
        <v>37614</v>
      </c>
      <c r="H43" s="650"/>
      <c r="I43" s="651"/>
      <c r="J43" s="246">
        <f t="shared" si="5"/>
        <v>0</v>
      </c>
      <c r="K43" s="669" t="s">
        <v>75</v>
      </c>
      <c r="L43" s="670"/>
      <c r="M43" s="655"/>
      <c r="N43" s="649">
        <f>SUM(N37:O42)</f>
        <v>37185731</v>
      </c>
      <c r="O43" s="651"/>
      <c r="P43" s="234">
        <f t="shared" si="3"/>
        <v>100</v>
      </c>
      <c r="Q43" s="680">
        <v>1.4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7795220</v>
      </c>
      <c r="E44" s="219">
        <f t="shared" si="4"/>
        <v>2.9</v>
      </c>
      <c r="F44" s="210">
        <v>14.7</v>
      </c>
      <c r="G44" s="649">
        <v>5806532</v>
      </c>
      <c r="H44" s="650"/>
      <c r="I44" s="651"/>
      <c r="J44" s="246">
        <f t="shared" si="5"/>
        <v>3.8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26543054</v>
      </c>
      <c r="E45" s="219">
        <f t="shared" si="4"/>
        <v>9.6999999999999993</v>
      </c>
      <c r="F45" s="210">
        <v>19.7</v>
      </c>
      <c r="G45" s="649">
        <v>14130976</v>
      </c>
      <c r="H45" s="650"/>
      <c r="I45" s="651"/>
      <c r="J45" s="246">
        <f t="shared" si="5"/>
        <v>9.1999999999999993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1657900</v>
      </c>
      <c r="E46" s="219">
        <f t="shared" si="4"/>
        <v>0.6</v>
      </c>
      <c r="F46" s="210">
        <v>36</v>
      </c>
      <c r="G46" s="649">
        <v>1212771</v>
      </c>
      <c r="H46" s="650"/>
      <c r="I46" s="651"/>
      <c r="J46" s="246">
        <f t="shared" si="5"/>
        <v>0.8</v>
      </c>
      <c r="K46" s="675">
        <v>98.6</v>
      </c>
      <c r="L46" s="676"/>
      <c r="M46" s="677"/>
      <c r="N46" s="678">
        <v>38.5</v>
      </c>
      <c r="O46" s="677"/>
      <c r="P46" s="678">
        <v>96.8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29672179</v>
      </c>
      <c r="E47" s="219">
        <f t="shared" si="4"/>
        <v>10.9</v>
      </c>
      <c r="F47" s="210">
        <v>-3.5</v>
      </c>
      <c r="G47" s="649">
        <v>21847399</v>
      </c>
      <c r="H47" s="650"/>
      <c r="I47" s="651"/>
      <c r="J47" s="246">
        <f t="shared" si="5"/>
        <v>14.2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1982642</v>
      </c>
      <c r="E49" s="219">
        <f t="shared" si="4"/>
        <v>0.7</v>
      </c>
      <c r="F49" s="210">
        <v>29.3</v>
      </c>
      <c r="G49" s="649">
        <v>1982642</v>
      </c>
      <c r="H49" s="650"/>
      <c r="I49" s="651"/>
      <c r="J49" s="246">
        <f t="shared" si="5"/>
        <v>1.3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105398</v>
      </c>
      <c r="E50" s="219">
        <f t="shared" si="4"/>
        <v>0</v>
      </c>
      <c r="F50" s="210">
        <v>-74.5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46150814</v>
      </c>
      <c r="O50" s="623"/>
      <c r="P50" s="217">
        <v>-0.1</v>
      </c>
      <c r="Q50" s="619">
        <v>5695884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273038078</v>
      </c>
      <c r="E51" s="780">
        <f t="shared" si="4"/>
        <v>100</v>
      </c>
      <c r="F51" s="639">
        <v>14.2</v>
      </c>
      <c r="G51" s="641">
        <f>SUM(G38:I50)</f>
        <v>153519517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45751190</v>
      </c>
      <c r="O51" s="628"/>
      <c r="P51" s="219">
        <v>0.1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7111866</v>
      </c>
      <c r="O52" s="623"/>
      <c r="P52" s="217">
        <v>4.2</v>
      </c>
      <c r="Q52" s="619">
        <v>1555111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7111866</v>
      </c>
      <c r="O53" s="615"/>
      <c r="P53" s="222">
        <v>4.2</v>
      </c>
      <c r="Q53" s="614">
        <v>103932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43804535</v>
      </c>
      <c r="O54" s="623"/>
      <c r="P54" s="217">
        <v>4.8</v>
      </c>
      <c r="Q54" s="619">
        <v>6773218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43396410</v>
      </c>
      <c r="O55" s="615"/>
      <c r="P55" s="219">
        <v>5.7</v>
      </c>
      <c r="Q55" s="614">
        <v>20986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124</v>
      </c>
      <c r="O56" s="623"/>
      <c r="P56" s="217" t="s">
        <v>124</v>
      </c>
      <c r="Q56" s="619" t="s">
        <v>124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22" t="s">
        <v>124</v>
      </c>
      <c r="Q57" s="614" t="s">
        <v>124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3"/>
      <c r="P58" s="217" t="s">
        <v>124</v>
      </c>
      <c r="Q58" s="619" t="s">
        <v>124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 t="s">
        <v>124</v>
      </c>
      <c r="O59" s="615"/>
      <c r="P59" s="219" t="s">
        <v>124</v>
      </c>
      <c r="Q59" s="614" t="s">
        <v>124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>
        <v>687816</v>
      </c>
      <c r="O60" s="620"/>
      <c r="P60" s="248">
        <v>11.1</v>
      </c>
      <c r="Q60" s="621">
        <v>540904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>
        <v>687064</v>
      </c>
      <c r="O61" s="609"/>
      <c r="P61" s="249">
        <v>11.1</v>
      </c>
      <c r="Q61" s="610">
        <v>0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3" priority="2" stopIfTrue="1">
      <formula>"IF(AND(D6=0,F6=0,【参考】24右!F6=0））"</formula>
    </cfRule>
  </conditionalFormatting>
  <conditionalFormatting sqref="M6:N29">
    <cfRule type="expression" dxfId="2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D8F4-5AD7-4110-AD55-E5FEBC46FC73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271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697932</v>
      </c>
      <c r="F5" s="388"/>
      <c r="G5" s="388"/>
      <c r="H5" s="388"/>
      <c r="I5" s="14" t="s">
        <v>7</v>
      </c>
      <c r="J5" s="599">
        <v>49.9</v>
      </c>
      <c r="K5" s="600"/>
      <c r="L5" s="600"/>
      <c r="M5" s="600"/>
      <c r="N5" s="15" t="s">
        <v>8</v>
      </c>
      <c r="O5" s="601">
        <v>13987</v>
      </c>
      <c r="P5" s="596"/>
      <c r="Q5" s="596"/>
      <c r="R5" s="596"/>
      <c r="S5" s="596"/>
      <c r="T5" s="596"/>
      <c r="U5" s="14" t="s">
        <v>7</v>
      </c>
      <c r="V5" s="601">
        <v>697932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690476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681298</v>
      </c>
      <c r="F6" s="368"/>
      <c r="G6" s="368"/>
      <c r="H6" s="368"/>
      <c r="I6" s="19" t="s">
        <v>7</v>
      </c>
      <c r="J6" s="590">
        <v>49.9</v>
      </c>
      <c r="K6" s="591"/>
      <c r="L6" s="591"/>
      <c r="M6" s="591"/>
      <c r="N6" s="20" t="s">
        <v>8</v>
      </c>
      <c r="O6" s="592">
        <v>13653</v>
      </c>
      <c r="P6" s="593"/>
      <c r="Q6" s="593"/>
      <c r="R6" s="593"/>
      <c r="S6" s="593"/>
      <c r="T6" s="593"/>
      <c r="U6" s="19" t="s">
        <v>7</v>
      </c>
      <c r="V6" s="592">
        <v>681298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688501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350828919</v>
      </c>
      <c r="H10" s="396"/>
      <c r="I10" s="396"/>
      <c r="J10" s="396"/>
      <c r="K10" s="396"/>
      <c r="L10" s="46"/>
      <c r="M10" s="47"/>
      <c r="N10" s="395">
        <v>343430696</v>
      </c>
      <c r="O10" s="396"/>
      <c r="P10" s="396"/>
      <c r="Q10" s="396"/>
      <c r="R10" s="48"/>
      <c r="S10" s="772">
        <f>IF(N10=0,IF(G10&gt;0,"皆増","－"),IF(G10=0,"皆減",ROUND((G10-N10)/N10*100,1)))</f>
        <v>2.2000000000000002</v>
      </c>
      <c r="T10" s="773"/>
      <c r="U10" s="581" t="s">
        <v>23</v>
      </c>
      <c r="V10" s="429"/>
      <c r="W10" s="429"/>
      <c r="X10" s="429"/>
      <c r="Y10" s="400"/>
      <c r="Z10" s="395">
        <v>182866243</v>
      </c>
      <c r="AA10" s="396"/>
      <c r="AB10" s="396"/>
      <c r="AC10" s="396"/>
      <c r="AD10" s="49"/>
      <c r="AE10" s="50"/>
      <c r="AF10" s="395">
        <v>172465246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323633370</v>
      </c>
      <c r="H12" s="351"/>
      <c r="I12" s="351"/>
      <c r="J12" s="351"/>
      <c r="K12" s="351"/>
      <c r="L12" s="46"/>
      <c r="M12" s="47"/>
      <c r="N12" s="350">
        <v>317060115</v>
      </c>
      <c r="O12" s="351"/>
      <c r="P12" s="351"/>
      <c r="Q12" s="351"/>
      <c r="R12" s="48"/>
      <c r="S12" s="772">
        <f>IF(N12=0,IF(G12&gt;0,"皆増","－"),IF(G12=0,"皆減",ROUND((G12-N12)/N12*100,1)))</f>
        <v>2.1</v>
      </c>
      <c r="T12" s="773"/>
      <c r="U12" s="574" t="s">
        <v>26</v>
      </c>
      <c r="V12" s="380"/>
      <c r="W12" s="380"/>
      <c r="X12" s="380"/>
      <c r="Y12" s="381"/>
      <c r="Z12" s="395">
        <v>70299140</v>
      </c>
      <c r="AA12" s="396"/>
      <c r="AB12" s="396"/>
      <c r="AC12" s="396"/>
      <c r="AD12" s="62"/>
      <c r="AE12" s="63" t="s">
        <v>19</v>
      </c>
      <c r="AF12" s="395">
        <v>65422504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27195549</v>
      </c>
      <c r="H14" s="351"/>
      <c r="I14" s="351"/>
      <c r="J14" s="351"/>
      <c r="K14" s="351"/>
      <c r="L14" s="46"/>
      <c r="M14" s="47"/>
      <c r="N14" s="350">
        <v>26370581</v>
      </c>
      <c r="O14" s="351"/>
      <c r="P14" s="351"/>
      <c r="Q14" s="351"/>
      <c r="R14" s="68"/>
      <c r="S14" s="772">
        <f>IF(N14=0,IF(G14&gt;0,"皆増","－"),IF(G14=0,"皆減",ROUND((G14-N14)/N14*100,1)))</f>
        <v>3.1</v>
      </c>
      <c r="T14" s="773"/>
      <c r="U14" s="574" t="s">
        <v>29</v>
      </c>
      <c r="V14" s="380"/>
      <c r="W14" s="380"/>
      <c r="X14" s="380"/>
      <c r="Y14" s="381"/>
      <c r="Z14" s="395">
        <v>192078900</v>
      </c>
      <c r="AA14" s="396"/>
      <c r="AB14" s="396"/>
      <c r="AC14" s="396"/>
      <c r="AD14" s="69"/>
      <c r="AE14" s="63" t="s">
        <v>19</v>
      </c>
      <c r="AF14" s="395">
        <v>181250931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12784493</v>
      </c>
      <c r="H16" s="396"/>
      <c r="I16" s="396"/>
      <c r="J16" s="396"/>
      <c r="K16" s="396"/>
      <c r="L16" s="46"/>
      <c r="M16" s="47"/>
      <c r="N16" s="395">
        <v>14386054</v>
      </c>
      <c r="O16" s="396"/>
      <c r="P16" s="396"/>
      <c r="Q16" s="396"/>
      <c r="R16" s="48"/>
      <c r="S16" s="772">
        <f>IF(N16=0,IF(G16&gt;0,"皆増","－"),IF(G16=0,"皆減",ROUND((G16-N16)/N16*100,1)))</f>
        <v>-11.1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14411056</v>
      </c>
      <c r="H18" s="351"/>
      <c r="I18" s="351"/>
      <c r="J18" s="351"/>
      <c r="K18" s="351"/>
      <c r="L18" s="46"/>
      <c r="M18" s="47"/>
      <c r="N18" s="350">
        <v>11984527</v>
      </c>
      <c r="O18" s="351"/>
      <c r="P18" s="351"/>
      <c r="Q18" s="351"/>
      <c r="R18" s="68"/>
      <c r="S18" s="772">
        <f>IF(N18=0,IF(G18&gt;0,"皆増","－"),IF(G18=0,"皆減",ROUND((G18-N18)/N18*100,1)))</f>
        <v>20.2</v>
      </c>
      <c r="T18" s="773"/>
      <c r="U18" s="574" t="s">
        <v>38</v>
      </c>
      <c r="V18" s="380"/>
      <c r="W18" s="380"/>
      <c r="X18" s="380"/>
      <c r="Y18" s="381"/>
      <c r="Z18" s="559">
        <v>0.39</v>
      </c>
      <c r="AA18" s="560"/>
      <c r="AB18" s="560"/>
      <c r="AC18" s="560"/>
      <c r="AD18" s="74"/>
      <c r="AE18" s="75"/>
      <c r="AF18" s="61"/>
      <c r="AG18" s="560">
        <v>0.4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2426529</v>
      </c>
      <c r="H20" s="396"/>
      <c r="I20" s="396"/>
      <c r="J20" s="396"/>
      <c r="K20" s="396"/>
      <c r="L20" s="46"/>
      <c r="M20" s="47"/>
      <c r="N20" s="395">
        <v>-48702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7.5</v>
      </c>
      <c r="AA20" s="554"/>
      <c r="AB20" s="554"/>
      <c r="AC20" s="554"/>
      <c r="AD20" s="45"/>
      <c r="AE20" s="80" t="s">
        <v>20</v>
      </c>
      <c r="AF20" s="34"/>
      <c r="AG20" s="557">
        <v>6.6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32790</v>
      </c>
      <c r="H22" s="396"/>
      <c r="I22" s="396"/>
      <c r="J22" s="396"/>
      <c r="K22" s="396"/>
      <c r="L22" s="46"/>
      <c r="M22" s="47"/>
      <c r="N22" s="395">
        <v>147048</v>
      </c>
      <c r="O22" s="396"/>
      <c r="P22" s="396"/>
      <c r="Q22" s="396"/>
      <c r="R22" s="48"/>
      <c r="S22" s="772">
        <f>IF(N22=0,IF(G22&gt;0,"皆増","－"),IF(G22=0,"皆減",ROUND((G22-N22)/N22*100,1)))</f>
        <v>-77.7</v>
      </c>
      <c r="T22" s="773"/>
      <c r="U22" s="547" t="s">
        <v>44</v>
      </c>
      <c r="V22" s="548"/>
      <c r="W22" s="548"/>
      <c r="X22" s="548"/>
      <c r="Y22" s="549"/>
      <c r="Z22" s="553">
        <v>70.5</v>
      </c>
      <c r="AA22" s="554"/>
      <c r="AB22" s="554"/>
      <c r="AC22" s="554"/>
      <c r="AD22" s="45"/>
      <c r="AE22" s="80" t="s">
        <v>20</v>
      </c>
      <c r="AF22" s="34"/>
      <c r="AG22" s="557">
        <v>71.7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242192</v>
      </c>
      <c r="AA24" s="526"/>
      <c r="AB24" s="526"/>
      <c r="AC24" s="526"/>
      <c r="AD24" s="69"/>
      <c r="AE24" s="63" t="s">
        <v>19</v>
      </c>
      <c r="AF24" s="525">
        <v>253182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0</v>
      </c>
      <c r="H26" s="396"/>
      <c r="I26" s="396"/>
      <c r="J26" s="396"/>
      <c r="K26" s="396"/>
      <c r="L26" s="46"/>
      <c r="M26" s="47"/>
      <c r="N26" s="395">
        <v>130016</v>
      </c>
      <c r="O26" s="396"/>
      <c r="P26" s="396"/>
      <c r="Q26" s="396"/>
      <c r="R26" s="48"/>
      <c r="S26" s="772" t="str">
        <f>IF(N26=0,IF(G26&gt;0,"皆増","－"),IF(G26=0,"皆減",ROUND((G26-N26)/N26*100,1)))</f>
        <v>皆減</v>
      </c>
      <c r="T26" s="773"/>
      <c r="U26" s="547" t="s">
        <v>50</v>
      </c>
      <c r="V26" s="548"/>
      <c r="W26" s="548"/>
      <c r="X26" s="548"/>
      <c r="Y26" s="549"/>
      <c r="Z26" s="525">
        <v>1393091</v>
      </c>
      <c r="AA26" s="526"/>
      <c r="AB26" s="526"/>
      <c r="AC26" s="526"/>
      <c r="AD26" s="69"/>
      <c r="AE26" s="63" t="s">
        <v>19</v>
      </c>
      <c r="AF26" s="525">
        <v>2648826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2459319</v>
      </c>
      <c r="H28" s="351"/>
      <c r="I28" s="351"/>
      <c r="J28" s="351"/>
      <c r="K28" s="351"/>
      <c r="L28" s="46"/>
      <c r="M28" s="47"/>
      <c r="N28" s="350">
        <v>-31670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212</v>
      </c>
      <c r="I34" s="489"/>
      <c r="J34" s="489"/>
      <c r="K34" s="489"/>
      <c r="L34" s="98" t="s">
        <v>61</v>
      </c>
      <c r="M34" s="47"/>
      <c r="N34" s="99"/>
      <c r="O34" s="489" t="s">
        <v>212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-5</v>
      </c>
      <c r="AB34" s="481"/>
      <c r="AC34" s="481"/>
      <c r="AD34" s="497" t="s">
        <v>63</v>
      </c>
      <c r="AE34" s="498"/>
      <c r="AF34" s="45"/>
      <c r="AG34" s="102"/>
      <c r="AH34" s="481">
        <v>-5.6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212</v>
      </c>
      <c r="I36" s="489"/>
      <c r="J36" s="489"/>
      <c r="K36" s="489"/>
      <c r="L36" s="98" t="s">
        <v>61</v>
      </c>
      <c r="M36" s="47"/>
      <c r="N36" s="99"/>
      <c r="O36" s="489" t="s">
        <v>212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212</v>
      </c>
      <c r="AB36" s="496"/>
      <c r="AC36" s="496"/>
      <c r="AD36" s="497" t="s">
        <v>63</v>
      </c>
      <c r="AE36" s="498"/>
      <c r="AF36" s="61"/>
      <c r="AG36" s="102"/>
      <c r="AH36" s="481" t="s">
        <v>212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40016999</v>
      </c>
      <c r="Y43" s="396"/>
      <c r="Z43" s="397"/>
      <c r="AA43" s="395">
        <v>169931</v>
      </c>
      <c r="AB43" s="396"/>
      <c r="AC43" s="397"/>
      <c r="AD43" s="801">
        <v>205531421</v>
      </c>
      <c r="AE43" s="802"/>
      <c r="AF43" s="802"/>
      <c r="AG43" s="803"/>
      <c r="AH43" s="395">
        <v>245718351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3434</v>
      </c>
      <c r="F44" s="376"/>
      <c r="G44" s="377"/>
      <c r="H44" s="375">
        <v>297443</v>
      </c>
      <c r="I44" s="376"/>
      <c r="J44" s="376"/>
      <c r="K44" s="377"/>
      <c r="L44" s="375">
        <v>143</v>
      </c>
      <c r="M44" s="376"/>
      <c r="N44" s="377"/>
      <c r="O44" s="375">
        <v>3445</v>
      </c>
      <c r="P44" s="376"/>
      <c r="Q44" s="375">
        <v>296591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804"/>
      <c r="AE44" s="805"/>
      <c r="AF44" s="805"/>
      <c r="AG44" s="806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463</v>
      </c>
      <c r="F45" s="388"/>
      <c r="G45" s="389"/>
      <c r="H45" s="387">
        <v>283655</v>
      </c>
      <c r="I45" s="388"/>
      <c r="J45" s="388"/>
      <c r="K45" s="389"/>
      <c r="L45" s="387">
        <v>2</v>
      </c>
      <c r="M45" s="388"/>
      <c r="N45" s="389"/>
      <c r="O45" s="387">
        <v>484</v>
      </c>
      <c r="P45" s="388"/>
      <c r="Q45" s="387">
        <v>287955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32790</v>
      </c>
      <c r="Y45" s="396"/>
      <c r="Z45" s="397"/>
      <c r="AA45" s="350">
        <v>99259</v>
      </c>
      <c r="AB45" s="351"/>
      <c r="AC45" s="352"/>
      <c r="AD45" s="395">
        <v>31278614</v>
      </c>
      <c r="AE45" s="396"/>
      <c r="AF45" s="396"/>
      <c r="AG45" s="397"/>
      <c r="AH45" s="395">
        <v>31410663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13</v>
      </c>
      <c r="F46" s="351"/>
      <c r="G46" s="352"/>
      <c r="H46" s="350">
        <v>410761</v>
      </c>
      <c r="I46" s="351"/>
      <c r="J46" s="351"/>
      <c r="K46" s="352"/>
      <c r="L46" s="350">
        <v>0</v>
      </c>
      <c r="M46" s="351"/>
      <c r="N46" s="352"/>
      <c r="O46" s="350">
        <v>13</v>
      </c>
      <c r="P46" s="351"/>
      <c r="Q46" s="350">
        <v>411955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0</v>
      </c>
      <c r="Y47" s="351"/>
      <c r="Z47" s="352"/>
      <c r="AA47" s="350">
        <v>12161</v>
      </c>
      <c r="AB47" s="351"/>
      <c r="AC47" s="352"/>
      <c r="AD47" s="350">
        <v>9522702</v>
      </c>
      <c r="AE47" s="351"/>
      <c r="AF47" s="351"/>
      <c r="AG47" s="352"/>
      <c r="AH47" s="350">
        <v>9534863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60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124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3447</v>
      </c>
      <c r="F49" s="388"/>
      <c r="G49" s="389"/>
      <c r="H49" s="387">
        <v>297871</v>
      </c>
      <c r="I49" s="388"/>
      <c r="J49" s="388"/>
      <c r="K49" s="389"/>
      <c r="L49" s="387">
        <f>L44+L46+L48</f>
        <v>143</v>
      </c>
      <c r="M49" s="388"/>
      <c r="N49" s="389"/>
      <c r="O49" s="387">
        <v>3458</v>
      </c>
      <c r="P49" s="388"/>
      <c r="Q49" s="387">
        <v>297024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1</v>
      </c>
      <c r="AB49" s="351"/>
      <c r="AC49" s="352"/>
      <c r="AD49" s="350">
        <v>0</v>
      </c>
      <c r="AE49" s="351"/>
      <c r="AF49" s="351"/>
      <c r="AG49" s="352"/>
      <c r="AH49" s="350">
        <v>1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179</v>
      </c>
      <c r="F50" s="351"/>
      <c r="G50" s="352"/>
      <c r="H50" s="350">
        <v>295026</v>
      </c>
      <c r="I50" s="351"/>
      <c r="J50" s="351"/>
      <c r="K50" s="352"/>
      <c r="L50" s="350">
        <v>8</v>
      </c>
      <c r="M50" s="351"/>
      <c r="N50" s="352"/>
      <c r="O50" s="350">
        <v>184</v>
      </c>
      <c r="P50" s="351"/>
      <c r="Q50" s="350">
        <v>295658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40049789</v>
      </c>
      <c r="Y51" s="351"/>
      <c r="Z51" s="352"/>
      <c r="AA51" s="350">
        <f>AA43+AA45-AA47+AA49</f>
        <v>257030</v>
      </c>
      <c r="AB51" s="351"/>
      <c r="AC51" s="352"/>
      <c r="AD51" s="795">
        <f>AD43+AD45-AD47+AD49</f>
        <v>227287333</v>
      </c>
      <c r="AE51" s="796"/>
      <c r="AF51" s="796"/>
      <c r="AG51" s="797"/>
      <c r="AH51" s="350">
        <f>AH43+AH45-AH47+AH49</f>
        <v>267594152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3626</v>
      </c>
      <c r="F52" s="368"/>
      <c r="G52" s="369"/>
      <c r="H52" s="367">
        <v>297730</v>
      </c>
      <c r="I52" s="368"/>
      <c r="J52" s="368"/>
      <c r="K52" s="369"/>
      <c r="L52" s="367">
        <f>L49+L50</f>
        <v>151</v>
      </c>
      <c r="M52" s="368"/>
      <c r="N52" s="369"/>
      <c r="O52" s="367">
        <v>3642</v>
      </c>
      <c r="P52" s="368"/>
      <c r="Q52" s="367">
        <v>296955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798"/>
      <c r="AE52" s="799"/>
      <c r="AF52" s="799"/>
      <c r="AG52" s="800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D223-9EBA-400A-8EA2-5CB75E1DC4F6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272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59393715</v>
      </c>
      <c r="E6" s="219">
        <f t="shared" ref="E6:E33" si="0">IF(D6=0,"－",ROUND(D6/$D$33*100,1))</f>
        <v>16.899999999999999</v>
      </c>
      <c r="F6" s="226">
        <v>1.3</v>
      </c>
      <c r="G6" s="760" t="s">
        <v>109</v>
      </c>
      <c r="H6" s="761"/>
      <c r="I6" s="762"/>
      <c r="J6" s="685">
        <v>35787014</v>
      </c>
      <c r="K6" s="687"/>
      <c r="L6" s="227">
        <f t="shared" ref="L6:L29" si="1">IF(J6=0,"－",ROUND(J6/$J$29*100,1))</f>
        <v>11.1</v>
      </c>
      <c r="M6" s="793">
        <v>-4.7</v>
      </c>
      <c r="N6" s="794"/>
      <c r="O6" s="156">
        <v>32273199</v>
      </c>
      <c r="P6" s="685">
        <v>30866750</v>
      </c>
      <c r="Q6" s="687"/>
      <c r="R6" s="228">
        <f t="shared" ref="R6:R16" si="2">IF(P6=0,"－",ROUND(P6/$P$25*100,1))</f>
        <v>15.8</v>
      </c>
    </row>
    <row r="7" spans="1:20" ht="23.25" customHeight="1" x14ac:dyDescent="0.15">
      <c r="B7" s="696" t="s">
        <v>110</v>
      </c>
      <c r="C7" s="697"/>
      <c r="D7" s="156">
        <v>1108278</v>
      </c>
      <c r="E7" s="230">
        <f t="shared" si="0"/>
        <v>0.3</v>
      </c>
      <c r="F7" s="226">
        <v>0.8</v>
      </c>
      <c r="G7" s="162" t="s">
        <v>111</v>
      </c>
      <c r="H7" s="753" t="s">
        <v>112</v>
      </c>
      <c r="I7" s="753"/>
      <c r="J7" s="649">
        <v>22400756</v>
      </c>
      <c r="K7" s="651"/>
      <c r="L7" s="227">
        <f t="shared" si="1"/>
        <v>6.9</v>
      </c>
      <c r="M7" s="793">
        <v>-0.6</v>
      </c>
      <c r="N7" s="794"/>
      <c r="O7" s="156">
        <v>21133721</v>
      </c>
      <c r="P7" s="649">
        <v>20530622</v>
      </c>
      <c r="Q7" s="651"/>
      <c r="R7" s="231">
        <f t="shared" si="2"/>
        <v>10.5</v>
      </c>
    </row>
    <row r="8" spans="1:20" ht="23.25" customHeight="1" x14ac:dyDescent="0.15">
      <c r="B8" s="696" t="s">
        <v>113</v>
      </c>
      <c r="C8" s="697"/>
      <c r="D8" s="156">
        <v>220166</v>
      </c>
      <c r="E8" s="230">
        <f t="shared" si="0"/>
        <v>0.1</v>
      </c>
      <c r="F8" s="226">
        <v>16.600000000000001</v>
      </c>
      <c r="G8" s="164"/>
      <c r="H8" s="753" t="s">
        <v>114</v>
      </c>
      <c r="I8" s="753"/>
      <c r="J8" s="649">
        <v>1161530</v>
      </c>
      <c r="K8" s="651"/>
      <c r="L8" s="227">
        <f t="shared" si="1"/>
        <v>0.4</v>
      </c>
      <c r="M8" s="793">
        <v>-65.099999999999994</v>
      </c>
      <c r="N8" s="794"/>
      <c r="O8" s="156">
        <v>1159799</v>
      </c>
      <c r="P8" s="649">
        <v>627004</v>
      </c>
      <c r="Q8" s="651"/>
      <c r="R8" s="231">
        <f t="shared" si="2"/>
        <v>0.3</v>
      </c>
    </row>
    <row r="9" spans="1:20" ht="23.25" customHeight="1" x14ac:dyDescent="0.15">
      <c r="B9" s="696" t="s">
        <v>115</v>
      </c>
      <c r="C9" s="697"/>
      <c r="D9" s="156">
        <v>1171207</v>
      </c>
      <c r="E9" s="230">
        <f t="shared" si="0"/>
        <v>0.3</v>
      </c>
      <c r="F9" s="232">
        <v>16.600000000000001</v>
      </c>
      <c r="G9" s="735" t="s">
        <v>116</v>
      </c>
      <c r="H9" s="736"/>
      <c r="I9" s="719"/>
      <c r="J9" s="649">
        <v>115299953</v>
      </c>
      <c r="K9" s="651"/>
      <c r="L9" s="227">
        <f t="shared" si="1"/>
        <v>35.6</v>
      </c>
      <c r="M9" s="793">
        <v>5.9</v>
      </c>
      <c r="N9" s="794"/>
      <c r="O9" s="156">
        <v>46815279</v>
      </c>
      <c r="P9" s="649">
        <v>37557013</v>
      </c>
      <c r="Q9" s="651"/>
      <c r="R9" s="231">
        <f t="shared" si="2"/>
        <v>19.2</v>
      </c>
    </row>
    <row r="10" spans="1:20" ht="23.25" customHeight="1" x14ac:dyDescent="0.15">
      <c r="B10" s="696" t="s">
        <v>117</v>
      </c>
      <c r="C10" s="697"/>
      <c r="D10" s="156">
        <v>1257777</v>
      </c>
      <c r="E10" s="230">
        <f t="shared" si="0"/>
        <v>0.4</v>
      </c>
      <c r="F10" s="232">
        <v>63.1</v>
      </c>
      <c r="G10" s="735" t="s">
        <v>118</v>
      </c>
      <c r="H10" s="736"/>
      <c r="I10" s="719"/>
      <c r="J10" s="649">
        <v>12161</v>
      </c>
      <c r="K10" s="651"/>
      <c r="L10" s="227">
        <f t="shared" si="1"/>
        <v>0</v>
      </c>
      <c r="M10" s="793">
        <v>56.1</v>
      </c>
      <c r="N10" s="794"/>
      <c r="O10" s="156">
        <v>12161</v>
      </c>
      <c r="P10" s="649">
        <v>12161</v>
      </c>
      <c r="Q10" s="651"/>
      <c r="R10" s="231">
        <f t="shared" si="2"/>
        <v>0</v>
      </c>
    </row>
    <row r="11" spans="1:20" ht="23.25" customHeight="1" x14ac:dyDescent="0.15">
      <c r="B11" s="696" t="s">
        <v>119</v>
      </c>
      <c r="C11" s="697"/>
      <c r="D11" s="156">
        <v>15968471</v>
      </c>
      <c r="E11" s="230">
        <f t="shared" si="0"/>
        <v>4.5999999999999996</v>
      </c>
      <c r="F11" s="232">
        <v>-0.9</v>
      </c>
      <c r="G11" s="750" t="s">
        <v>120</v>
      </c>
      <c r="H11" s="752" t="s">
        <v>121</v>
      </c>
      <c r="I11" s="719"/>
      <c r="J11" s="649">
        <v>12161</v>
      </c>
      <c r="K11" s="651"/>
      <c r="L11" s="227">
        <f t="shared" si="1"/>
        <v>0</v>
      </c>
      <c r="M11" s="793">
        <v>56.1</v>
      </c>
      <c r="N11" s="794"/>
      <c r="O11" s="156">
        <v>12161</v>
      </c>
      <c r="P11" s="649">
        <v>12161</v>
      </c>
      <c r="Q11" s="651"/>
      <c r="R11" s="231">
        <f t="shared" si="2"/>
        <v>0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680" t="s">
        <v>124</v>
      </c>
      <c r="N12" s="786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8245</v>
      </c>
      <c r="E13" s="234">
        <f t="shared" si="0"/>
        <v>0</v>
      </c>
      <c r="F13" s="232">
        <v>16390</v>
      </c>
      <c r="G13" s="735" t="s">
        <v>127</v>
      </c>
      <c r="H13" s="736"/>
      <c r="I13" s="719"/>
      <c r="J13" s="649">
        <f>J6+J9+J10</f>
        <v>151099128</v>
      </c>
      <c r="K13" s="651"/>
      <c r="L13" s="227">
        <f t="shared" si="1"/>
        <v>46.7</v>
      </c>
      <c r="M13" s="793">
        <v>3.2</v>
      </c>
      <c r="N13" s="794"/>
      <c r="O13" s="168">
        <f>O6+O9+O10</f>
        <v>79100639</v>
      </c>
      <c r="P13" s="649">
        <f>P6+P9+P10</f>
        <v>68435924</v>
      </c>
      <c r="Q13" s="651"/>
      <c r="R13" s="231">
        <f t="shared" si="2"/>
        <v>35</v>
      </c>
    </row>
    <row r="14" spans="1:20" ht="23.25" customHeight="1" x14ac:dyDescent="0.15">
      <c r="B14" s="696" t="s">
        <v>128</v>
      </c>
      <c r="C14" s="697"/>
      <c r="D14" s="156">
        <v>308507</v>
      </c>
      <c r="E14" s="234">
        <f t="shared" si="0"/>
        <v>0.1</v>
      </c>
      <c r="F14" s="232">
        <v>10</v>
      </c>
      <c r="G14" s="735" t="s">
        <v>129</v>
      </c>
      <c r="H14" s="736"/>
      <c r="I14" s="719"/>
      <c r="J14" s="649">
        <v>52695543</v>
      </c>
      <c r="K14" s="651"/>
      <c r="L14" s="227">
        <f t="shared" si="1"/>
        <v>16.3</v>
      </c>
      <c r="M14" s="680">
        <v>-9</v>
      </c>
      <c r="N14" s="786"/>
      <c r="O14" s="156">
        <v>44983307</v>
      </c>
      <c r="P14" s="649">
        <v>39597305</v>
      </c>
      <c r="Q14" s="651"/>
      <c r="R14" s="235">
        <f t="shared" si="2"/>
        <v>20.3</v>
      </c>
    </row>
    <row r="15" spans="1:20" ht="23.25" customHeight="1" x14ac:dyDescent="0.15">
      <c r="B15" s="792" t="s">
        <v>130</v>
      </c>
      <c r="C15" s="737"/>
      <c r="D15" s="156">
        <v>604012</v>
      </c>
      <c r="E15" s="233">
        <f t="shared" si="0"/>
        <v>0.2</v>
      </c>
      <c r="F15" s="232">
        <v>-11.8</v>
      </c>
      <c r="G15" s="735" t="s">
        <v>131</v>
      </c>
      <c r="H15" s="736"/>
      <c r="I15" s="719"/>
      <c r="J15" s="649">
        <v>5552164</v>
      </c>
      <c r="K15" s="651"/>
      <c r="L15" s="227">
        <f t="shared" si="1"/>
        <v>1.7</v>
      </c>
      <c r="M15" s="680">
        <v>9.4</v>
      </c>
      <c r="N15" s="786"/>
      <c r="O15" s="156">
        <v>5379347</v>
      </c>
      <c r="P15" s="649">
        <v>5379347</v>
      </c>
      <c r="Q15" s="651"/>
      <c r="R15" s="231">
        <f t="shared" si="2"/>
        <v>2.8</v>
      </c>
    </row>
    <row r="16" spans="1:20" ht="23.25" customHeight="1" x14ac:dyDescent="0.15">
      <c r="B16" s="696" t="s">
        <v>132</v>
      </c>
      <c r="C16" s="737"/>
      <c r="D16" s="156">
        <v>117314397</v>
      </c>
      <c r="E16" s="230">
        <f t="shared" si="0"/>
        <v>33.4</v>
      </c>
      <c r="F16" s="232">
        <v>5.7</v>
      </c>
      <c r="G16" s="735" t="s">
        <v>133</v>
      </c>
      <c r="H16" s="736"/>
      <c r="I16" s="719"/>
      <c r="J16" s="649">
        <v>19252218</v>
      </c>
      <c r="K16" s="651"/>
      <c r="L16" s="227">
        <f t="shared" si="1"/>
        <v>5.9</v>
      </c>
      <c r="M16" s="680">
        <v>3.5</v>
      </c>
      <c r="N16" s="786"/>
      <c r="O16" s="156">
        <v>15210102</v>
      </c>
      <c r="P16" s="649">
        <v>8994435</v>
      </c>
      <c r="Q16" s="651"/>
      <c r="R16" s="231">
        <f t="shared" si="2"/>
        <v>4.5999999999999996</v>
      </c>
    </row>
    <row r="17" spans="1:21" ht="23.25" customHeight="1" x14ac:dyDescent="0.15">
      <c r="B17" s="738" t="s">
        <v>120</v>
      </c>
      <c r="C17" s="171" t="s">
        <v>134</v>
      </c>
      <c r="D17" s="156">
        <v>112567103</v>
      </c>
      <c r="E17" s="230">
        <f t="shared" si="0"/>
        <v>32.1</v>
      </c>
      <c r="F17" s="232">
        <v>5.2</v>
      </c>
      <c r="G17" s="735" t="s">
        <v>42</v>
      </c>
      <c r="H17" s="736"/>
      <c r="I17" s="719"/>
      <c r="J17" s="649">
        <v>31410663</v>
      </c>
      <c r="K17" s="651"/>
      <c r="L17" s="227">
        <f t="shared" si="1"/>
        <v>9.6999999999999993</v>
      </c>
      <c r="M17" s="680">
        <v>-1.6</v>
      </c>
      <c r="N17" s="786"/>
      <c r="O17" s="156">
        <v>31001659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4747294</v>
      </c>
      <c r="E18" s="230">
        <f t="shared" si="0"/>
        <v>1.4</v>
      </c>
      <c r="F18" s="232">
        <v>21.5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65266</v>
      </c>
      <c r="E19" s="230">
        <f t="shared" si="0"/>
        <v>0</v>
      </c>
      <c r="F19" s="232">
        <v>-9.4</v>
      </c>
      <c r="G19" s="735" t="s">
        <v>138</v>
      </c>
      <c r="H19" s="736"/>
      <c r="I19" s="719"/>
      <c r="J19" s="649">
        <v>51840</v>
      </c>
      <c r="K19" s="651"/>
      <c r="L19" s="227">
        <f t="shared" si="1"/>
        <v>0</v>
      </c>
      <c r="M19" s="680">
        <v>-43.6</v>
      </c>
      <c r="N19" s="786"/>
      <c r="O19" s="156">
        <v>0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197420041</v>
      </c>
      <c r="E20" s="230">
        <f t="shared" si="0"/>
        <v>56.3</v>
      </c>
      <c r="F20" s="232">
        <v>4</v>
      </c>
      <c r="G20" s="735" t="s">
        <v>141</v>
      </c>
      <c r="H20" s="736"/>
      <c r="I20" s="719"/>
      <c r="J20" s="649">
        <v>23539789</v>
      </c>
      <c r="K20" s="651"/>
      <c r="L20" s="227">
        <f t="shared" si="1"/>
        <v>7.3</v>
      </c>
      <c r="M20" s="680">
        <v>5.7</v>
      </c>
      <c r="N20" s="786"/>
      <c r="O20" s="156">
        <v>19231213</v>
      </c>
      <c r="P20" s="649">
        <v>15243277</v>
      </c>
      <c r="Q20" s="651"/>
      <c r="R20" s="231">
        <f>IF(P20=0,"－",ROUND(P20/$P$25*100,1))</f>
        <v>7.8</v>
      </c>
    </row>
    <row r="21" spans="1:21" ht="23.25" customHeight="1" x14ac:dyDescent="0.15">
      <c r="B21" s="696" t="s">
        <v>142</v>
      </c>
      <c r="C21" s="697"/>
      <c r="D21" s="156">
        <v>1904005</v>
      </c>
      <c r="E21" s="233">
        <f t="shared" si="0"/>
        <v>0.5</v>
      </c>
      <c r="F21" s="232">
        <v>-3.7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3309404</v>
      </c>
      <c r="E22" s="230">
        <f t="shared" si="0"/>
        <v>0.9</v>
      </c>
      <c r="F22" s="226">
        <v>-2.4</v>
      </c>
      <c r="G22" s="733" t="s">
        <v>145</v>
      </c>
      <c r="H22" s="734"/>
      <c r="I22" s="726"/>
      <c r="J22" s="650">
        <f>J24+J27+J28</f>
        <v>40032025</v>
      </c>
      <c r="K22" s="651"/>
      <c r="L22" s="227">
        <f t="shared" si="1"/>
        <v>12.4</v>
      </c>
      <c r="M22" s="680">
        <v>15.1</v>
      </c>
      <c r="N22" s="786"/>
      <c r="O22" s="172">
        <f>O24+O27+O28</f>
        <v>12797113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748523</v>
      </c>
      <c r="E23" s="230">
        <f t="shared" si="0"/>
        <v>0.2</v>
      </c>
      <c r="F23" s="226">
        <v>0.4</v>
      </c>
      <c r="G23" s="176"/>
      <c r="H23" s="725" t="s">
        <v>148</v>
      </c>
      <c r="I23" s="726"/>
      <c r="J23" s="649">
        <v>1016340</v>
      </c>
      <c r="K23" s="651"/>
      <c r="L23" s="227">
        <f t="shared" si="1"/>
        <v>0.3</v>
      </c>
      <c r="M23" s="680">
        <v>3.7</v>
      </c>
      <c r="N23" s="786"/>
      <c r="O23" s="156">
        <v>925264</v>
      </c>
      <c r="P23" s="787">
        <v>137650288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69542563</v>
      </c>
      <c r="E24" s="230">
        <f t="shared" si="0"/>
        <v>19.8</v>
      </c>
      <c r="F24" s="232">
        <v>-11.3</v>
      </c>
      <c r="G24" s="727" t="s">
        <v>150</v>
      </c>
      <c r="H24" s="725" t="s">
        <v>151</v>
      </c>
      <c r="I24" s="726"/>
      <c r="J24" s="649">
        <v>40032025</v>
      </c>
      <c r="K24" s="651"/>
      <c r="L24" s="227">
        <f t="shared" si="1"/>
        <v>12.4</v>
      </c>
      <c r="M24" s="680">
        <v>15.1</v>
      </c>
      <c r="N24" s="786"/>
      <c r="O24" s="156">
        <v>12797113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36135410</v>
      </c>
      <c r="E25" s="230">
        <f t="shared" si="0"/>
        <v>10.3</v>
      </c>
      <c r="F25" s="232">
        <v>32.299999999999997</v>
      </c>
      <c r="G25" s="727"/>
      <c r="H25" s="723" t="s">
        <v>120</v>
      </c>
      <c r="I25" s="144" t="s">
        <v>154</v>
      </c>
      <c r="J25" s="649">
        <v>14413323</v>
      </c>
      <c r="K25" s="651"/>
      <c r="L25" s="227">
        <f t="shared" si="1"/>
        <v>4.5</v>
      </c>
      <c r="M25" s="680">
        <v>40.200000000000003</v>
      </c>
      <c r="N25" s="786"/>
      <c r="O25" s="156">
        <v>3748102</v>
      </c>
      <c r="P25" s="787">
        <v>195354621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818809</v>
      </c>
      <c r="E26" s="230">
        <f t="shared" si="0"/>
        <v>0.2</v>
      </c>
      <c r="F26" s="232">
        <v>30.9</v>
      </c>
      <c r="G26" s="727"/>
      <c r="H26" s="724"/>
      <c r="I26" s="144" t="s">
        <v>156</v>
      </c>
      <c r="J26" s="649">
        <v>25618702</v>
      </c>
      <c r="K26" s="651"/>
      <c r="L26" s="227">
        <f t="shared" si="1"/>
        <v>7.9</v>
      </c>
      <c r="M26" s="680">
        <v>4.5</v>
      </c>
      <c r="N26" s="786"/>
      <c r="O26" s="156">
        <v>9049011</v>
      </c>
      <c r="R26" s="180"/>
    </row>
    <row r="27" spans="1:21" ht="23.25" customHeight="1" x14ac:dyDescent="0.15">
      <c r="B27" s="696" t="s">
        <v>157</v>
      </c>
      <c r="C27" s="697"/>
      <c r="D27" s="156">
        <v>148346</v>
      </c>
      <c r="E27" s="230">
        <f t="shared" si="0"/>
        <v>0</v>
      </c>
      <c r="F27" s="232">
        <v>12.3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10764730</v>
      </c>
      <c r="E28" s="234">
        <f t="shared" si="0"/>
        <v>3.1</v>
      </c>
      <c r="F28" s="232">
        <v>87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26370581</v>
      </c>
      <c r="E29" s="230">
        <f t="shared" si="0"/>
        <v>7.5</v>
      </c>
      <c r="F29" s="232">
        <v>-16.899999999999999</v>
      </c>
      <c r="G29" s="698" t="s">
        <v>162</v>
      </c>
      <c r="H29" s="659"/>
      <c r="I29" s="618"/>
      <c r="J29" s="649">
        <f>SUM(J13:K22)</f>
        <v>323633370</v>
      </c>
      <c r="K29" s="651"/>
      <c r="L29" s="242">
        <f t="shared" si="1"/>
        <v>100</v>
      </c>
      <c r="M29" s="784">
        <v>2.1</v>
      </c>
      <c r="N29" s="785"/>
      <c r="O29" s="182">
        <f>SUM(O13:O22)</f>
        <v>207703380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3666507</v>
      </c>
      <c r="E30" s="230">
        <f t="shared" si="0"/>
        <v>1</v>
      </c>
      <c r="F30" s="226">
        <v>4.7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0</v>
      </c>
      <c r="E31" s="230" t="str">
        <f t="shared" si="0"/>
        <v>－</v>
      </c>
      <c r="F31" s="226" t="s">
        <v>273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153408878</v>
      </c>
      <c r="E32" s="234">
        <f t="shared" si="0"/>
        <v>43.7</v>
      </c>
      <c r="F32" s="226">
        <v>-0.1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350828919</v>
      </c>
      <c r="E33" s="243">
        <f t="shared" si="0"/>
        <v>100</v>
      </c>
      <c r="F33" s="244">
        <v>2.2000000000000002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53591625</v>
      </c>
      <c r="O37" s="651"/>
      <c r="P37" s="206">
        <f t="shared" ref="P37:P43" si="3">IF(N37=0,"－",ROUND(N37/$N$43*100,1))</f>
        <v>90.2</v>
      </c>
      <c r="Q37" s="680">
        <v>1.3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860676</v>
      </c>
      <c r="E38" s="219">
        <f t="shared" ref="E38:E51" si="4">IF(D38=0,"－",ROUND(D38/$D$51*100,1))</f>
        <v>0.3</v>
      </c>
      <c r="F38" s="210">
        <v>5.8</v>
      </c>
      <c r="G38" s="685">
        <v>860341</v>
      </c>
      <c r="H38" s="686"/>
      <c r="I38" s="687"/>
      <c r="J38" s="245">
        <f t="shared" ref="J38:J51" si="5">IF(G38=0,"－",ROUND(G38/$G$51*100,1))</f>
        <v>0.4</v>
      </c>
      <c r="K38" s="669" t="s">
        <v>173</v>
      </c>
      <c r="L38" s="670"/>
      <c r="M38" s="655"/>
      <c r="N38" s="649">
        <v>461015</v>
      </c>
      <c r="O38" s="651"/>
      <c r="P38" s="206">
        <f t="shared" si="3"/>
        <v>0.8</v>
      </c>
      <c r="Q38" s="680">
        <v>1.4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40231193</v>
      </c>
      <c r="E39" s="219">
        <f t="shared" si="4"/>
        <v>12.4</v>
      </c>
      <c r="F39" s="210">
        <v>4.4000000000000004</v>
      </c>
      <c r="G39" s="649">
        <v>36155148</v>
      </c>
      <c r="H39" s="650"/>
      <c r="I39" s="651"/>
      <c r="J39" s="246">
        <f t="shared" si="5"/>
        <v>17.399999999999999</v>
      </c>
      <c r="K39" s="669" t="s">
        <v>175</v>
      </c>
      <c r="L39" s="670"/>
      <c r="M39" s="655"/>
      <c r="N39" s="649">
        <v>5324216</v>
      </c>
      <c r="O39" s="651"/>
      <c r="P39" s="206">
        <f t="shared" si="3"/>
        <v>9</v>
      </c>
      <c r="Q39" s="680">
        <v>1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164699972</v>
      </c>
      <c r="E40" s="219">
        <f t="shared" si="4"/>
        <v>50.9</v>
      </c>
      <c r="F40" s="210">
        <v>4.0999999999999996</v>
      </c>
      <c r="G40" s="649">
        <v>87360814</v>
      </c>
      <c r="H40" s="650"/>
      <c r="I40" s="651"/>
      <c r="J40" s="246">
        <f t="shared" si="5"/>
        <v>42.1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22542614</v>
      </c>
      <c r="E41" s="219">
        <f t="shared" si="4"/>
        <v>7</v>
      </c>
      <c r="F41" s="210">
        <v>-25.6</v>
      </c>
      <c r="G41" s="649">
        <v>18335895</v>
      </c>
      <c r="H41" s="650"/>
      <c r="I41" s="651"/>
      <c r="J41" s="246">
        <f t="shared" si="5"/>
        <v>8.8000000000000007</v>
      </c>
      <c r="K41" s="669" t="s">
        <v>180</v>
      </c>
      <c r="L41" s="670"/>
      <c r="M41" s="655"/>
      <c r="N41" s="649">
        <v>16859</v>
      </c>
      <c r="O41" s="651"/>
      <c r="P41" s="206">
        <f t="shared" si="3"/>
        <v>0</v>
      </c>
      <c r="Q41" s="680">
        <v>-49.7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208029</v>
      </c>
      <c r="E42" s="219">
        <f t="shared" si="4"/>
        <v>0.1</v>
      </c>
      <c r="F42" s="210">
        <v>3.8</v>
      </c>
      <c r="G42" s="649">
        <v>153364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164311</v>
      </c>
      <c r="E43" s="219">
        <f t="shared" si="4"/>
        <v>0.1</v>
      </c>
      <c r="F43" s="210">
        <v>4.5</v>
      </c>
      <c r="G43" s="649">
        <v>152452</v>
      </c>
      <c r="H43" s="650"/>
      <c r="I43" s="651"/>
      <c r="J43" s="246">
        <f t="shared" si="5"/>
        <v>0.1</v>
      </c>
      <c r="K43" s="669" t="s">
        <v>75</v>
      </c>
      <c r="L43" s="670"/>
      <c r="M43" s="655"/>
      <c r="N43" s="649">
        <f>SUM(N37:O42)</f>
        <v>59393715</v>
      </c>
      <c r="O43" s="651"/>
      <c r="P43" s="234">
        <f t="shared" si="3"/>
        <v>100</v>
      </c>
      <c r="Q43" s="680">
        <v>1.3</v>
      </c>
      <c r="R43" s="681" t="s">
        <v>124</v>
      </c>
    </row>
    <row r="44" spans="1:20" ht="20.100000000000001" customHeight="1" x14ac:dyDescent="0.15">
      <c r="A44" s="180"/>
      <c r="B44" s="654" t="s">
        <v>184</v>
      </c>
      <c r="C44" s="655"/>
      <c r="D44" s="209">
        <v>1896255</v>
      </c>
      <c r="E44" s="219">
        <f t="shared" si="4"/>
        <v>0.6</v>
      </c>
      <c r="F44" s="210">
        <v>-34.9</v>
      </c>
      <c r="G44" s="649">
        <v>1796851</v>
      </c>
      <c r="H44" s="650"/>
      <c r="I44" s="651"/>
      <c r="J44" s="246">
        <f t="shared" si="5"/>
        <v>0.9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28680791</v>
      </c>
      <c r="E45" s="219">
        <f t="shared" si="4"/>
        <v>8.9</v>
      </c>
      <c r="F45" s="210">
        <v>31.5</v>
      </c>
      <c r="G45" s="649">
        <v>16546765</v>
      </c>
      <c r="H45" s="650"/>
      <c r="I45" s="651"/>
      <c r="J45" s="246">
        <f t="shared" si="5"/>
        <v>8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1485473</v>
      </c>
      <c r="E46" s="219">
        <f t="shared" si="4"/>
        <v>0.5</v>
      </c>
      <c r="F46" s="210">
        <v>-20.399999999999999</v>
      </c>
      <c r="G46" s="649">
        <v>1400188</v>
      </c>
      <c r="H46" s="650"/>
      <c r="I46" s="651"/>
      <c r="J46" s="246">
        <f t="shared" si="5"/>
        <v>0.7</v>
      </c>
      <c r="K46" s="675">
        <v>99.5</v>
      </c>
      <c r="L46" s="676"/>
      <c r="M46" s="677"/>
      <c r="N46" s="678">
        <v>37.700000000000003</v>
      </c>
      <c r="O46" s="677"/>
      <c r="P46" s="678">
        <v>99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62851895</v>
      </c>
      <c r="E47" s="219">
        <f t="shared" si="4"/>
        <v>19.399999999999999</v>
      </c>
      <c r="F47" s="210">
        <v>1</v>
      </c>
      <c r="G47" s="649">
        <v>44929401</v>
      </c>
      <c r="H47" s="650"/>
      <c r="I47" s="651"/>
      <c r="J47" s="246">
        <f t="shared" si="5"/>
        <v>21.6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12161</v>
      </c>
      <c r="E49" s="219">
        <f t="shared" si="4"/>
        <v>0</v>
      </c>
      <c r="F49" s="210">
        <v>56.1</v>
      </c>
      <c r="G49" s="649">
        <v>12161</v>
      </c>
      <c r="H49" s="650"/>
      <c r="I49" s="651"/>
      <c r="J49" s="246">
        <f t="shared" si="5"/>
        <v>0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62658387</v>
      </c>
      <c r="O50" s="623"/>
      <c r="P50" s="217">
        <v>-0.4</v>
      </c>
      <c r="Q50" s="619">
        <v>7437854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323633370</v>
      </c>
      <c r="E51" s="780">
        <f t="shared" si="4"/>
        <v>100</v>
      </c>
      <c r="F51" s="639">
        <v>2.1</v>
      </c>
      <c r="G51" s="641">
        <f>SUM(G38:I50)</f>
        <v>207703380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61274328</v>
      </c>
      <c r="O51" s="628"/>
      <c r="P51" s="219">
        <v>-0.9</v>
      </c>
      <c r="Q51" s="627">
        <v>543148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9903198</v>
      </c>
      <c r="O52" s="623"/>
      <c r="P52" s="217">
        <v>2.2999999999999998</v>
      </c>
      <c r="Q52" s="619">
        <v>1967818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9729934</v>
      </c>
      <c r="O53" s="615"/>
      <c r="P53" s="222">
        <v>2.5</v>
      </c>
      <c r="Q53" s="614">
        <v>261844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51735835</v>
      </c>
      <c r="O54" s="623"/>
      <c r="P54" s="217">
        <v>2.2000000000000002</v>
      </c>
      <c r="Q54" s="619">
        <v>8122898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50396910</v>
      </c>
      <c r="O55" s="615"/>
      <c r="P55" s="219">
        <v>3.3</v>
      </c>
      <c r="Q55" s="614">
        <v>424875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124</v>
      </c>
      <c r="O56" s="623"/>
      <c r="P56" s="217" t="s">
        <v>124</v>
      </c>
      <c r="Q56" s="619" t="s">
        <v>124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 t="s">
        <v>124</v>
      </c>
      <c r="O57" s="615"/>
      <c r="P57" s="222" t="s">
        <v>124</v>
      </c>
      <c r="Q57" s="614" t="s">
        <v>124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3"/>
      <c r="P58" s="217" t="s">
        <v>124</v>
      </c>
      <c r="Q58" s="619" t="s">
        <v>124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 t="s">
        <v>124</v>
      </c>
      <c r="O59" s="615"/>
      <c r="P59" s="219" t="s">
        <v>124</v>
      </c>
      <c r="Q59" s="614" t="s">
        <v>124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610" t="s">
        <v>124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1" priority="2" stopIfTrue="1">
      <formula>"IF(AND(D6=0,F6=0,【参考】24右!F6=0））"</formula>
    </cfRule>
  </conditionalFormatting>
  <conditionalFormatting sqref="M6:N29">
    <cfRule type="expression" dxfId="0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7597-B735-45FA-8196-467FCB6DC21C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217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260486</v>
      </c>
      <c r="F5" s="388"/>
      <c r="G5" s="388"/>
      <c r="H5" s="388"/>
      <c r="I5" s="14" t="s">
        <v>7</v>
      </c>
      <c r="J5" s="599">
        <v>20.37</v>
      </c>
      <c r="K5" s="600"/>
      <c r="L5" s="600"/>
      <c r="M5" s="600"/>
      <c r="N5" s="15" t="s">
        <v>8</v>
      </c>
      <c r="O5" s="809">
        <v>12.788</v>
      </c>
      <c r="P5" s="810"/>
      <c r="Q5" s="810"/>
      <c r="R5" s="810"/>
      <c r="S5" s="810"/>
      <c r="T5" s="810"/>
      <c r="U5" s="14" t="s">
        <v>7</v>
      </c>
      <c r="V5" s="601">
        <v>260486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267250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243283</v>
      </c>
      <c r="F6" s="368"/>
      <c r="G6" s="368"/>
      <c r="H6" s="368"/>
      <c r="I6" s="19" t="s">
        <v>7</v>
      </c>
      <c r="J6" s="590">
        <v>20.37</v>
      </c>
      <c r="K6" s="591"/>
      <c r="L6" s="591"/>
      <c r="M6" s="591"/>
      <c r="N6" s="20" t="s">
        <v>8</v>
      </c>
      <c r="O6" s="807">
        <v>11.943</v>
      </c>
      <c r="P6" s="808"/>
      <c r="Q6" s="808"/>
      <c r="R6" s="808"/>
      <c r="S6" s="808"/>
      <c r="T6" s="808"/>
      <c r="U6" s="19" t="s">
        <v>7</v>
      </c>
      <c r="V6" s="592">
        <v>243283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263970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180151403</v>
      </c>
      <c r="H10" s="396"/>
      <c r="I10" s="396"/>
      <c r="J10" s="396"/>
      <c r="K10" s="396"/>
      <c r="L10" s="46"/>
      <c r="M10" s="47"/>
      <c r="N10" s="395">
        <v>183992415</v>
      </c>
      <c r="O10" s="396"/>
      <c r="P10" s="396"/>
      <c r="Q10" s="396"/>
      <c r="R10" s="48"/>
      <c r="S10" s="772">
        <f>IF(N10=0,IF(G10&gt;0,"皆増","－"),IF(G10=0,"皆減",ROUND((G10-N10)/N10*100,1)))</f>
        <v>-2.1</v>
      </c>
      <c r="T10" s="773"/>
      <c r="U10" s="581" t="s">
        <v>23</v>
      </c>
      <c r="V10" s="429"/>
      <c r="W10" s="429"/>
      <c r="X10" s="429"/>
      <c r="Y10" s="400"/>
      <c r="Z10" s="395">
        <v>76285844</v>
      </c>
      <c r="AA10" s="396"/>
      <c r="AB10" s="396"/>
      <c r="AC10" s="396"/>
      <c r="AD10" s="49"/>
      <c r="AE10" s="50"/>
      <c r="AF10" s="395">
        <v>71151286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168111370</v>
      </c>
      <c r="H12" s="351"/>
      <c r="I12" s="351"/>
      <c r="J12" s="351"/>
      <c r="K12" s="351"/>
      <c r="L12" s="46"/>
      <c r="M12" s="47"/>
      <c r="N12" s="350">
        <v>172047888</v>
      </c>
      <c r="O12" s="351"/>
      <c r="P12" s="351"/>
      <c r="Q12" s="351"/>
      <c r="R12" s="48"/>
      <c r="S12" s="772">
        <f>IF(N12=0,IF(G12&gt;0,"皆増","－"),IF(G12=0,"皆減",ROUND((G12-N12)/N12*100,1)))</f>
        <v>-2.2999999999999998</v>
      </c>
      <c r="T12" s="773"/>
      <c r="U12" s="574" t="s">
        <v>26</v>
      </c>
      <c r="V12" s="380"/>
      <c r="W12" s="380"/>
      <c r="X12" s="380"/>
      <c r="Y12" s="381"/>
      <c r="Z12" s="395">
        <v>88647620</v>
      </c>
      <c r="AA12" s="396"/>
      <c r="AB12" s="396"/>
      <c r="AC12" s="396"/>
      <c r="AD12" s="62"/>
      <c r="AE12" s="63" t="s">
        <v>19</v>
      </c>
      <c r="AF12" s="395">
        <v>82226328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12040033</v>
      </c>
      <c r="H14" s="351"/>
      <c r="I14" s="351"/>
      <c r="J14" s="351"/>
      <c r="K14" s="351"/>
      <c r="L14" s="46"/>
      <c r="M14" s="47"/>
      <c r="N14" s="350">
        <v>11944527</v>
      </c>
      <c r="O14" s="351"/>
      <c r="P14" s="351"/>
      <c r="Q14" s="351"/>
      <c r="R14" s="68"/>
      <c r="S14" s="772">
        <f>IF(N14=0,IF(G14&gt;0,"皆増","－"),IF(G14=0,"皆減",ROUND((G14-N14)/N14*100,1)))</f>
        <v>0.8</v>
      </c>
      <c r="T14" s="773"/>
      <c r="U14" s="574" t="s">
        <v>29</v>
      </c>
      <c r="V14" s="380"/>
      <c r="W14" s="380"/>
      <c r="X14" s="380"/>
      <c r="Y14" s="381"/>
      <c r="Z14" s="395">
        <v>109794395</v>
      </c>
      <c r="AA14" s="396"/>
      <c r="AB14" s="396"/>
      <c r="AC14" s="396"/>
      <c r="AD14" s="69"/>
      <c r="AE14" s="63" t="s">
        <v>19</v>
      </c>
      <c r="AF14" s="395">
        <v>101038957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378483</v>
      </c>
      <c r="H16" s="396"/>
      <c r="I16" s="396"/>
      <c r="J16" s="396"/>
      <c r="K16" s="396"/>
      <c r="L16" s="46"/>
      <c r="M16" s="47"/>
      <c r="N16" s="395">
        <v>289446</v>
      </c>
      <c r="O16" s="396"/>
      <c r="P16" s="396"/>
      <c r="Q16" s="396"/>
      <c r="R16" s="48"/>
      <c r="S16" s="772">
        <f>IF(N16=0,IF(G16&gt;0,"皆増","－"),IF(G16=0,"皆減",ROUND((G16-N16)/N16*100,1)))</f>
        <v>30.8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11661550</v>
      </c>
      <c r="H18" s="351"/>
      <c r="I18" s="351"/>
      <c r="J18" s="351"/>
      <c r="K18" s="351"/>
      <c r="L18" s="46"/>
      <c r="M18" s="47"/>
      <c r="N18" s="350">
        <v>11655081</v>
      </c>
      <c r="O18" s="351"/>
      <c r="P18" s="351"/>
      <c r="Q18" s="351"/>
      <c r="R18" s="68"/>
      <c r="S18" s="772">
        <f>IF(N18=0,IF(G18&gt;0,"皆増","－"),IF(G18=0,"皆減",ROUND((G18-N18)/N18*100,1)))</f>
        <v>0.1</v>
      </c>
      <c r="T18" s="773"/>
      <c r="U18" s="574" t="s">
        <v>38</v>
      </c>
      <c r="V18" s="380"/>
      <c r="W18" s="380"/>
      <c r="X18" s="380"/>
      <c r="Y18" s="381"/>
      <c r="Z18" s="559">
        <v>1.1499999999999999</v>
      </c>
      <c r="AA18" s="560"/>
      <c r="AB18" s="560"/>
      <c r="AC18" s="560"/>
      <c r="AD18" s="74"/>
      <c r="AE18" s="75"/>
      <c r="AF18" s="61"/>
      <c r="AG18" s="560">
        <v>1.2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6469</v>
      </c>
      <c r="H20" s="396"/>
      <c r="I20" s="396"/>
      <c r="J20" s="396"/>
      <c r="K20" s="396"/>
      <c r="L20" s="46"/>
      <c r="M20" s="47"/>
      <c r="N20" s="395">
        <v>-54617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10.6</v>
      </c>
      <c r="AA20" s="554"/>
      <c r="AB20" s="554"/>
      <c r="AC20" s="554"/>
      <c r="AD20" s="45"/>
      <c r="AE20" s="80" t="s">
        <v>20</v>
      </c>
      <c r="AF20" s="34"/>
      <c r="AG20" s="557">
        <v>11.5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53997</v>
      </c>
      <c r="H22" s="396"/>
      <c r="I22" s="396"/>
      <c r="J22" s="396"/>
      <c r="K22" s="396"/>
      <c r="L22" s="46"/>
      <c r="M22" s="47"/>
      <c r="N22" s="395">
        <v>28129</v>
      </c>
      <c r="O22" s="396"/>
      <c r="P22" s="396"/>
      <c r="Q22" s="396"/>
      <c r="R22" s="48"/>
      <c r="S22" s="772">
        <f>IF(N22=0,IF(G22&gt;0,"皆増","－"),IF(G22=0,"皆減",ROUND((G22-N22)/N22*100,1)))</f>
        <v>92</v>
      </c>
      <c r="T22" s="773"/>
      <c r="U22" s="547" t="s">
        <v>44</v>
      </c>
      <c r="V22" s="548"/>
      <c r="W22" s="548"/>
      <c r="X22" s="548"/>
      <c r="Y22" s="549"/>
      <c r="Z22" s="553">
        <v>70.7</v>
      </c>
      <c r="AA22" s="554"/>
      <c r="AB22" s="554"/>
      <c r="AC22" s="554"/>
      <c r="AD22" s="45"/>
      <c r="AE22" s="80" t="s">
        <v>20</v>
      </c>
      <c r="AF22" s="34"/>
      <c r="AG22" s="557">
        <v>67.599999999999994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25959</v>
      </c>
      <c r="AA24" s="526"/>
      <c r="AB24" s="526"/>
      <c r="AC24" s="526"/>
      <c r="AD24" s="69"/>
      <c r="AE24" s="63" t="s">
        <v>19</v>
      </c>
      <c r="AF24" s="525">
        <v>56879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2291501</v>
      </c>
      <c r="H26" s="396"/>
      <c r="I26" s="396"/>
      <c r="J26" s="396"/>
      <c r="K26" s="396"/>
      <c r="L26" s="46"/>
      <c r="M26" s="47"/>
      <c r="N26" s="395">
        <v>2700000</v>
      </c>
      <c r="O26" s="396"/>
      <c r="P26" s="396"/>
      <c r="Q26" s="396"/>
      <c r="R26" s="48"/>
      <c r="S26" s="772">
        <f>IF(N26=0,IF(G26&gt;0,"皆増","－"),IF(G26=0,"皆減",ROUND((G26-N26)/N26*100,1)))</f>
        <v>-15.1</v>
      </c>
      <c r="T26" s="773"/>
      <c r="U26" s="547" t="s">
        <v>50</v>
      </c>
      <c r="V26" s="548"/>
      <c r="W26" s="548"/>
      <c r="X26" s="548"/>
      <c r="Y26" s="549"/>
      <c r="Z26" s="525">
        <v>25479955</v>
      </c>
      <c r="AA26" s="526"/>
      <c r="AB26" s="526"/>
      <c r="AC26" s="526"/>
      <c r="AD26" s="69"/>
      <c r="AE26" s="63" t="s">
        <v>19</v>
      </c>
      <c r="AF26" s="525">
        <v>26307909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-2231035</v>
      </c>
      <c r="H28" s="351"/>
      <c r="I28" s="351"/>
      <c r="J28" s="351"/>
      <c r="K28" s="351"/>
      <c r="L28" s="46"/>
      <c r="M28" s="47"/>
      <c r="N28" s="350">
        <v>-2726488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218</v>
      </c>
      <c r="I34" s="489"/>
      <c r="J34" s="489"/>
      <c r="K34" s="489"/>
      <c r="L34" s="98" t="s">
        <v>61</v>
      </c>
      <c r="M34" s="47"/>
      <c r="N34" s="99"/>
      <c r="O34" s="489" t="s">
        <v>218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-1.8</v>
      </c>
      <c r="AB34" s="481"/>
      <c r="AC34" s="481"/>
      <c r="AD34" s="497" t="s">
        <v>63</v>
      </c>
      <c r="AE34" s="498"/>
      <c r="AF34" s="45"/>
      <c r="AG34" s="102"/>
      <c r="AH34" s="481">
        <v>-2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218</v>
      </c>
      <c r="I36" s="489"/>
      <c r="J36" s="489"/>
      <c r="K36" s="489"/>
      <c r="L36" s="98" t="s">
        <v>61</v>
      </c>
      <c r="M36" s="47"/>
      <c r="N36" s="99"/>
      <c r="O36" s="489" t="s">
        <v>218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218</v>
      </c>
      <c r="AB36" s="496"/>
      <c r="AC36" s="496"/>
      <c r="AD36" s="497" t="s">
        <v>63</v>
      </c>
      <c r="AE36" s="498"/>
      <c r="AF36" s="61"/>
      <c r="AG36" s="102"/>
      <c r="AH36" s="481" t="s">
        <v>218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54573030</v>
      </c>
      <c r="Y43" s="396"/>
      <c r="Z43" s="397"/>
      <c r="AA43" s="395">
        <v>0</v>
      </c>
      <c r="AB43" s="396"/>
      <c r="AC43" s="397"/>
      <c r="AD43" s="801">
        <v>140969241</v>
      </c>
      <c r="AE43" s="802"/>
      <c r="AF43" s="802"/>
      <c r="AG43" s="803"/>
      <c r="AH43" s="395">
        <v>195542271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6">
        <v>2085</v>
      </c>
      <c r="F44" s="376"/>
      <c r="G44" s="377"/>
      <c r="H44" s="375">
        <v>292700</v>
      </c>
      <c r="I44" s="376"/>
      <c r="J44" s="376"/>
      <c r="K44" s="377"/>
      <c r="L44" s="375">
        <v>163</v>
      </c>
      <c r="M44" s="376"/>
      <c r="N44" s="377"/>
      <c r="O44" s="375">
        <v>2050</v>
      </c>
      <c r="P44" s="376"/>
      <c r="Q44" s="375">
        <v>292500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804"/>
      <c r="AE44" s="805"/>
      <c r="AF44" s="805"/>
      <c r="AG44" s="806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8">
        <v>179</v>
      </c>
      <c r="F45" s="388"/>
      <c r="G45" s="389"/>
      <c r="H45" s="387">
        <v>266400</v>
      </c>
      <c r="I45" s="388"/>
      <c r="J45" s="388"/>
      <c r="K45" s="389"/>
      <c r="L45" s="387">
        <v>7</v>
      </c>
      <c r="M45" s="388"/>
      <c r="N45" s="389"/>
      <c r="O45" s="387">
        <v>190</v>
      </c>
      <c r="P45" s="388"/>
      <c r="Q45" s="387">
        <v>277300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5881538</v>
      </c>
      <c r="Y45" s="396"/>
      <c r="Z45" s="397"/>
      <c r="AA45" s="350">
        <v>0</v>
      </c>
      <c r="AB45" s="351"/>
      <c r="AC45" s="352"/>
      <c r="AD45" s="395">
        <v>14212575</v>
      </c>
      <c r="AE45" s="396"/>
      <c r="AF45" s="396"/>
      <c r="AG45" s="397"/>
      <c r="AH45" s="395">
        <v>20094113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71</v>
      </c>
      <c r="F46" s="351"/>
      <c r="G46" s="352"/>
      <c r="H46" s="350">
        <v>335252</v>
      </c>
      <c r="I46" s="351"/>
      <c r="J46" s="351"/>
      <c r="K46" s="352"/>
      <c r="L46" s="350">
        <v>3</v>
      </c>
      <c r="M46" s="351"/>
      <c r="N46" s="352"/>
      <c r="O46" s="350">
        <v>71</v>
      </c>
      <c r="P46" s="351"/>
      <c r="Q46" s="350">
        <v>330486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2291501</v>
      </c>
      <c r="Y47" s="351"/>
      <c r="Z47" s="352"/>
      <c r="AA47" s="350">
        <v>0</v>
      </c>
      <c r="AB47" s="351"/>
      <c r="AC47" s="352"/>
      <c r="AD47" s="350">
        <v>1723462</v>
      </c>
      <c r="AE47" s="351"/>
      <c r="AF47" s="351"/>
      <c r="AG47" s="352"/>
      <c r="AH47" s="350">
        <v>4014963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218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218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2156</v>
      </c>
      <c r="F49" s="388"/>
      <c r="G49" s="389"/>
      <c r="H49" s="387">
        <v>294101</v>
      </c>
      <c r="I49" s="388"/>
      <c r="J49" s="388"/>
      <c r="K49" s="389"/>
      <c r="L49" s="387">
        <f>L44+L46+L48</f>
        <v>166</v>
      </c>
      <c r="M49" s="388"/>
      <c r="N49" s="389"/>
      <c r="O49" s="387">
        <v>2121</v>
      </c>
      <c r="P49" s="388"/>
      <c r="Q49" s="387">
        <v>293772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1</v>
      </c>
      <c r="AE49" s="351"/>
      <c r="AF49" s="351"/>
      <c r="AG49" s="352"/>
      <c r="AH49" s="350">
        <v>1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89</v>
      </c>
      <c r="F50" s="351"/>
      <c r="G50" s="352"/>
      <c r="H50" s="350">
        <v>294069</v>
      </c>
      <c r="I50" s="351"/>
      <c r="J50" s="351"/>
      <c r="K50" s="352"/>
      <c r="L50" s="350">
        <v>8</v>
      </c>
      <c r="M50" s="351"/>
      <c r="N50" s="352"/>
      <c r="O50" s="350">
        <v>84</v>
      </c>
      <c r="P50" s="351"/>
      <c r="Q50" s="350">
        <v>297581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58163067</v>
      </c>
      <c r="Y51" s="351"/>
      <c r="Z51" s="352"/>
      <c r="AA51" s="350">
        <f>AA43+AA45-AA47+AA49</f>
        <v>0</v>
      </c>
      <c r="AB51" s="351"/>
      <c r="AC51" s="352"/>
      <c r="AD51" s="795">
        <f>AD43+AD45-AD47+AD49</f>
        <v>153458355</v>
      </c>
      <c r="AE51" s="796"/>
      <c r="AF51" s="796"/>
      <c r="AG51" s="797"/>
      <c r="AH51" s="350">
        <f>AH43+AH45-AH47+AH49</f>
        <v>211621422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2245</v>
      </c>
      <c r="F52" s="368"/>
      <c r="G52" s="369"/>
      <c r="H52" s="367">
        <v>294100</v>
      </c>
      <c r="I52" s="368"/>
      <c r="J52" s="368"/>
      <c r="K52" s="369"/>
      <c r="L52" s="367">
        <f>L49+L50</f>
        <v>174</v>
      </c>
      <c r="M52" s="368"/>
      <c r="N52" s="369"/>
      <c r="O52" s="367">
        <v>2205</v>
      </c>
      <c r="P52" s="368"/>
      <c r="Q52" s="367">
        <v>293900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798"/>
      <c r="AE52" s="799"/>
      <c r="AF52" s="799"/>
      <c r="AG52" s="800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BE90-26F0-4C4D-B8DE-34C7554A09E2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219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95603943</v>
      </c>
      <c r="E6" s="219">
        <f t="shared" ref="E6:E33" si="0">IF(D6=0,"－",ROUND(D6/$D$33*100,1))</f>
        <v>53.1</v>
      </c>
      <c r="F6" s="226">
        <v>-1.4</v>
      </c>
      <c r="G6" s="760" t="s">
        <v>109</v>
      </c>
      <c r="H6" s="761"/>
      <c r="I6" s="762"/>
      <c r="J6" s="685">
        <v>19815158</v>
      </c>
      <c r="K6" s="687"/>
      <c r="L6" s="227">
        <f t="shared" ref="L6:L29" si="1">IF(J6=0,"－",ROUND(J6/$J$29*100,1))</f>
        <v>11.8</v>
      </c>
      <c r="M6" s="793">
        <v>-2.2000000000000002</v>
      </c>
      <c r="N6" s="794"/>
      <c r="O6" s="156">
        <v>18517810</v>
      </c>
      <c r="P6" s="685">
        <v>18169485</v>
      </c>
      <c r="Q6" s="687"/>
      <c r="R6" s="228">
        <f t="shared" ref="R6:R16" si="2">IF(P6=0,"－",ROUND(P6/$P$25*100,1))</f>
        <v>14.6</v>
      </c>
    </row>
    <row r="7" spans="1:20" ht="23.25" customHeight="1" x14ac:dyDescent="0.15">
      <c r="B7" s="696" t="s">
        <v>110</v>
      </c>
      <c r="C7" s="697"/>
      <c r="D7" s="156">
        <v>460488</v>
      </c>
      <c r="E7" s="230">
        <f t="shared" si="0"/>
        <v>0.3</v>
      </c>
      <c r="F7" s="226">
        <v>0.8</v>
      </c>
      <c r="G7" s="162" t="s">
        <v>111</v>
      </c>
      <c r="H7" s="753" t="s">
        <v>112</v>
      </c>
      <c r="I7" s="753"/>
      <c r="J7" s="649">
        <v>13463326</v>
      </c>
      <c r="K7" s="651"/>
      <c r="L7" s="227">
        <f t="shared" si="1"/>
        <v>8</v>
      </c>
      <c r="M7" s="793">
        <v>2.1</v>
      </c>
      <c r="N7" s="794"/>
      <c r="O7" s="156">
        <v>12407574</v>
      </c>
      <c r="P7" s="649">
        <v>12398897</v>
      </c>
      <c r="Q7" s="651"/>
      <c r="R7" s="231">
        <f t="shared" si="2"/>
        <v>9.9</v>
      </c>
    </row>
    <row r="8" spans="1:20" ht="23.25" customHeight="1" x14ac:dyDescent="0.15">
      <c r="B8" s="696" t="s">
        <v>113</v>
      </c>
      <c r="C8" s="697"/>
      <c r="D8" s="156">
        <v>353479</v>
      </c>
      <c r="E8" s="230">
        <f t="shared" si="0"/>
        <v>0.2</v>
      </c>
      <c r="F8" s="226">
        <v>20.399999999999999</v>
      </c>
      <c r="G8" s="164"/>
      <c r="H8" s="753" t="s">
        <v>114</v>
      </c>
      <c r="I8" s="753"/>
      <c r="J8" s="649">
        <v>508167</v>
      </c>
      <c r="K8" s="651"/>
      <c r="L8" s="227">
        <f t="shared" si="1"/>
        <v>0.3</v>
      </c>
      <c r="M8" s="793">
        <v>-63.8</v>
      </c>
      <c r="N8" s="794"/>
      <c r="O8" s="156">
        <v>508167</v>
      </c>
      <c r="P8" s="649">
        <v>174679</v>
      </c>
      <c r="Q8" s="651"/>
      <c r="R8" s="231">
        <f t="shared" si="2"/>
        <v>0.1</v>
      </c>
    </row>
    <row r="9" spans="1:20" ht="23.25" customHeight="1" x14ac:dyDescent="0.15">
      <c r="B9" s="696" t="s">
        <v>115</v>
      </c>
      <c r="C9" s="697"/>
      <c r="D9" s="156">
        <v>1886618</v>
      </c>
      <c r="E9" s="230">
        <f t="shared" si="0"/>
        <v>1</v>
      </c>
      <c r="F9" s="232">
        <v>20.3</v>
      </c>
      <c r="G9" s="735" t="s">
        <v>116</v>
      </c>
      <c r="H9" s="736"/>
      <c r="I9" s="719"/>
      <c r="J9" s="649">
        <v>34626094</v>
      </c>
      <c r="K9" s="651"/>
      <c r="L9" s="227">
        <f t="shared" si="1"/>
        <v>20.6</v>
      </c>
      <c r="M9" s="793">
        <v>4.4000000000000004</v>
      </c>
      <c r="N9" s="794"/>
      <c r="O9" s="156">
        <v>18658822</v>
      </c>
      <c r="P9" s="649">
        <v>15759385</v>
      </c>
      <c r="Q9" s="651"/>
      <c r="R9" s="231">
        <f t="shared" si="2"/>
        <v>12.6</v>
      </c>
    </row>
    <row r="10" spans="1:20" ht="23.25" customHeight="1" x14ac:dyDescent="0.15">
      <c r="B10" s="696" t="s">
        <v>117</v>
      </c>
      <c r="C10" s="697"/>
      <c r="D10" s="156">
        <v>2041157</v>
      </c>
      <c r="E10" s="230">
        <f t="shared" si="0"/>
        <v>1.1000000000000001</v>
      </c>
      <c r="F10" s="232">
        <v>68.2</v>
      </c>
      <c r="G10" s="735" t="s">
        <v>118</v>
      </c>
      <c r="H10" s="736"/>
      <c r="I10" s="719"/>
      <c r="J10" s="649">
        <v>31814</v>
      </c>
      <c r="K10" s="651"/>
      <c r="L10" s="227">
        <f t="shared" si="1"/>
        <v>0</v>
      </c>
      <c r="M10" s="793">
        <v>-73.400000000000006</v>
      </c>
      <c r="N10" s="794"/>
      <c r="O10" s="156">
        <v>31774</v>
      </c>
      <c r="P10" s="649">
        <v>31774</v>
      </c>
      <c r="Q10" s="651"/>
      <c r="R10" s="231">
        <f t="shared" si="2"/>
        <v>0</v>
      </c>
    </row>
    <row r="11" spans="1:20" ht="23.25" customHeight="1" x14ac:dyDescent="0.15">
      <c r="B11" s="696" t="s">
        <v>119</v>
      </c>
      <c r="C11" s="697"/>
      <c r="D11" s="156">
        <v>14636741</v>
      </c>
      <c r="E11" s="230">
        <f t="shared" si="0"/>
        <v>8.1</v>
      </c>
      <c r="F11" s="232">
        <v>2.5</v>
      </c>
      <c r="G11" s="750" t="s">
        <v>120</v>
      </c>
      <c r="H11" s="752" t="s">
        <v>121</v>
      </c>
      <c r="I11" s="719"/>
      <c r="J11" s="649">
        <v>31814</v>
      </c>
      <c r="K11" s="651"/>
      <c r="L11" s="227">
        <f t="shared" si="1"/>
        <v>0</v>
      </c>
      <c r="M11" s="793">
        <v>-73.400000000000006</v>
      </c>
      <c r="N11" s="794"/>
      <c r="O11" s="156">
        <v>31774</v>
      </c>
      <c r="P11" s="649">
        <v>31774</v>
      </c>
      <c r="Q11" s="651"/>
      <c r="R11" s="231">
        <f t="shared" si="2"/>
        <v>0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220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220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3459</v>
      </c>
      <c r="E13" s="234">
        <f t="shared" si="0"/>
        <v>0</v>
      </c>
      <c r="F13" s="232">
        <v>16371.4</v>
      </c>
      <c r="G13" s="735" t="s">
        <v>127</v>
      </c>
      <c r="H13" s="736"/>
      <c r="I13" s="719"/>
      <c r="J13" s="649">
        <f>J6+J9+J10</f>
        <v>54473066</v>
      </c>
      <c r="K13" s="651"/>
      <c r="L13" s="227">
        <f t="shared" si="1"/>
        <v>32.4</v>
      </c>
      <c r="M13" s="793">
        <v>1.7</v>
      </c>
      <c r="N13" s="794"/>
      <c r="O13" s="168">
        <f>O6+O9+O10</f>
        <v>37208406</v>
      </c>
      <c r="P13" s="649">
        <f>P6+P9+P10</f>
        <v>33960644</v>
      </c>
      <c r="Q13" s="651"/>
      <c r="R13" s="231">
        <f t="shared" si="2"/>
        <v>27.2</v>
      </c>
    </row>
    <row r="14" spans="1:20" ht="23.25" customHeight="1" x14ac:dyDescent="0.15">
      <c r="B14" s="696" t="s">
        <v>128</v>
      </c>
      <c r="C14" s="697"/>
      <c r="D14" s="156">
        <v>129446</v>
      </c>
      <c r="E14" s="234">
        <f t="shared" si="0"/>
        <v>0.1</v>
      </c>
      <c r="F14" s="232">
        <v>9.9</v>
      </c>
      <c r="G14" s="735" t="s">
        <v>129</v>
      </c>
      <c r="H14" s="736"/>
      <c r="I14" s="719"/>
      <c r="J14" s="649">
        <v>53113171</v>
      </c>
      <c r="K14" s="651"/>
      <c r="L14" s="227">
        <f t="shared" si="1"/>
        <v>31.6</v>
      </c>
      <c r="M14" s="680">
        <v>1.4</v>
      </c>
      <c r="N14" s="786"/>
      <c r="O14" s="156">
        <v>45507397</v>
      </c>
      <c r="P14" s="649">
        <v>38365531</v>
      </c>
      <c r="Q14" s="651"/>
      <c r="R14" s="235">
        <f t="shared" si="2"/>
        <v>30.8</v>
      </c>
    </row>
    <row r="15" spans="1:20" ht="23.25" customHeight="1" x14ac:dyDescent="0.15">
      <c r="B15" s="792" t="s">
        <v>130</v>
      </c>
      <c r="C15" s="737"/>
      <c r="D15" s="156">
        <v>51329</v>
      </c>
      <c r="E15" s="233">
        <f t="shared" si="0"/>
        <v>0</v>
      </c>
      <c r="F15" s="232">
        <v>-14.2</v>
      </c>
      <c r="G15" s="735" t="s">
        <v>131</v>
      </c>
      <c r="H15" s="736"/>
      <c r="I15" s="719"/>
      <c r="J15" s="649">
        <v>1302725</v>
      </c>
      <c r="K15" s="651"/>
      <c r="L15" s="227">
        <f t="shared" si="1"/>
        <v>0.8</v>
      </c>
      <c r="M15" s="680">
        <v>25.2</v>
      </c>
      <c r="N15" s="786"/>
      <c r="O15" s="156">
        <v>1142566</v>
      </c>
      <c r="P15" s="649">
        <v>1142566</v>
      </c>
      <c r="Q15" s="651"/>
      <c r="R15" s="231">
        <f t="shared" si="2"/>
        <v>0.9</v>
      </c>
    </row>
    <row r="16" spans="1:20" ht="23.25" customHeight="1" x14ac:dyDescent="0.15">
      <c r="B16" s="696" t="s">
        <v>132</v>
      </c>
      <c r="C16" s="737"/>
      <c r="D16" s="156">
        <v>3825173</v>
      </c>
      <c r="E16" s="230">
        <f t="shared" si="0"/>
        <v>2.1</v>
      </c>
      <c r="F16" s="232">
        <v>43.6</v>
      </c>
      <c r="G16" s="735" t="s">
        <v>133</v>
      </c>
      <c r="H16" s="736"/>
      <c r="I16" s="719"/>
      <c r="J16" s="649">
        <v>14299576</v>
      </c>
      <c r="K16" s="651"/>
      <c r="L16" s="227">
        <f t="shared" si="1"/>
        <v>8.5</v>
      </c>
      <c r="M16" s="680">
        <v>-9.9</v>
      </c>
      <c r="N16" s="786"/>
      <c r="O16" s="156">
        <v>10820012</v>
      </c>
      <c r="P16" s="649">
        <v>7362761</v>
      </c>
      <c r="Q16" s="651"/>
      <c r="R16" s="231">
        <f t="shared" si="2"/>
        <v>5.9</v>
      </c>
    </row>
    <row r="17" spans="1:21" ht="23.25" customHeight="1" x14ac:dyDescent="0.15">
      <c r="B17" s="738" t="s">
        <v>120</v>
      </c>
      <c r="C17" s="171" t="s">
        <v>134</v>
      </c>
      <c r="D17" s="156">
        <v>0</v>
      </c>
      <c r="E17" s="230" t="str">
        <f t="shared" si="0"/>
        <v>－</v>
      </c>
      <c r="F17" s="232" t="s">
        <v>220</v>
      </c>
      <c r="G17" s="735" t="s">
        <v>42</v>
      </c>
      <c r="H17" s="736"/>
      <c r="I17" s="719"/>
      <c r="J17" s="649">
        <v>14266572</v>
      </c>
      <c r="K17" s="651"/>
      <c r="L17" s="227">
        <f t="shared" si="1"/>
        <v>8.5</v>
      </c>
      <c r="M17" s="680">
        <v>75.900000000000006</v>
      </c>
      <c r="N17" s="786"/>
      <c r="O17" s="156">
        <v>12765382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3825173</v>
      </c>
      <c r="E18" s="230">
        <f t="shared" si="0"/>
        <v>2.1</v>
      </c>
      <c r="F18" s="232">
        <v>43.6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220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33414</v>
      </c>
      <c r="E19" s="230">
        <f t="shared" si="0"/>
        <v>0</v>
      </c>
      <c r="F19" s="232">
        <v>-4.3</v>
      </c>
      <c r="G19" s="735" t="s">
        <v>138</v>
      </c>
      <c r="H19" s="736"/>
      <c r="I19" s="719"/>
      <c r="J19" s="649">
        <v>420146</v>
      </c>
      <c r="K19" s="651"/>
      <c r="L19" s="227">
        <f t="shared" si="1"/>
        <v>0.2</v>
      </c>
      <c r="M19" s="680">
        <v>-11.2</v>
      </c>
      <c r="N19" s="786"/>
      <c r="O19" s="156">
        <v>964</v>
      </c>
      <c r="P19" s="649">
        <v>964</v>
      </c>
      <c r="Q19" s="651"/>
      <c r="R19" s="231">
        <f>IF(P19=0,"－",ROUND(P19/$P$25*100,1))</f>
        <v>0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119025247</v>
      </c>
      <c r="E20" s="230">
        <f t="shared" si="0"/>
        <v>66.099999999999994</v>
      </c>
      <c r="F20" s="232">
        <v>1.2</v>
      </c>
      <c r="G20" s="735" t="s">
        <v>141</v>
      </c>
      <c r="H20" s="736"/>
      <c r="I20" s="719"/>
      <c r="J20" s="649">
        <v>9804940</v>
      </c>
      <c r="K20" s="651"/>
      <c r="L20" s="227">
        <f t="shared" si="1"/>
        <v>5.8</v>
      </c>
      <c r="M20" s="680">
        <v>20.8</v>
      </c>
      <c r="N20" s="786"/>
      <c r="O20" s="156">
        <v>8372573</v>
      </c>
      <c r="P20" s="649">
        <v>7306883</v>
      </c>
      <c r="Q20" s="651"/>
      <c r="R20" s="231">
        <f>IF(P20=0,"－",ROUND(P20/$P$25*100,1))</f>
        <v>5.9</v>
      </c>
    </row>
    <row r="21" spans="1:21" ht="23.25" customHeight="1" x14ac:dyDescent="0.15">
      <c r="B21" s="696" t="s">
        <v>142</v>
      </c>
      <c r="C21" s="697"/>
      <c r="D21" s="156">
        <v>1088621</v>
      </c>
      <c r="E21" s="233">
        <f t="shared" si="0"/>
        <v>0.6</v>
      </c>
      <c r="F21" s="232">
        <v>0.7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220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10483636</v>
      </c>
      <c r="E22" s="230">
        <f t="shared" si="0"/>
        <v>5.8</v>
      </c>
      <c r="F22" s="226">
        <v>4.2</v>
      </c>
      <c r="G22" s="733" t="s">
        <v>145</v>
      </c>
      <c r="H22" s="734"/>
      <c r="I22" s="726"/>
      <c r="J22" s="650">
        <f>J24+J27+J28</f>
        <v>20431174</v>
      </c>
      <c r="K22" s="651"/>
      <c r="L22" s="227">
        <f t="shared" si="1"/>
        <v>12.2</v>
      </c>
      <c r="M22" s="680">
        <v>-37.1</v>
      </c>
      <c r="N22" s="786"/>
      <c r="O22" s="172">
        <f>O24+O27+O28</f>
        <v>14193748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548509</v>
      </c>
      <c r="E23" s="230">
        <f t="shared" si="0"/>
        <v>0.3</v>
      </c>
      <c r="F23" s="226">
        <v>4.0999999999999996</v>
      </c>
      <c r="G23" s="176"/>
      <c r="H23" s="725" t="s">
        <v>148</v>
      </c>
      <c r="I23" s="726"/>
      <c r="J23" s="649">
        <v>637723</v>
      </c>
      <c r="K23" s="651"/>
      <c r="L23" s="227">
        <f t="shared" si="1"/>
        <v>0.4</v>
      </c>
      <c r="M23" s="680">
        <v>5.9</v>
      </c>
      <c r="N23" s="786"/>
      <c r="O23" s="156">
        <v>637723</v>
      </c>
      <c r="P23" s="787">
        <v>88139349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17339828</v>
      </c>
      <c r="E24" s="230">
        <f t="shared" si="0"/>
        <v>9.6</v>
      </c>
      <c r="F24" s="232">
        <v>-27.4</v>
      </c>
      <c r="G24" s="727" t="s">
        <v>150</v>
      </c>
      <c r="H24" s="725" t="s">
        <v>151</v>
      </c>
      <c r="I24" s="726"/>
      <c r="J24" s="649">
        <v>20431174</v>
      </c>
      <c r="K24" s="651"/>
      <c r="L24" s="227">
        <f t="shared" si="1"/>
        <v>12.2</v>
      </c>
      <c r="M24" s="680">
        <v>-37.1</v>
      </c>
      <c r="N24" s="786"/>
      <c r="O24" s="156">
        <v>14193748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14609472</v>
      </c>
      <c r="E25" s="230">
        <f t="shared" si="0"/>
        <v>8.1</v>
      </c>
      <c r="F25" s="232">
        <v>8.3000000000000007</v>
      </c>
      <c r="G25" s="727"/>
      <c r="H25" s="723" t="s">
        <v>120</v>
      </c>
      <c r="I25" s="144" t="s">
        <v>154</v>
      </c>
      <c r="J25" s="649">
        <v>3888025</v>
      </c>
      <c r="K25" s="651"/>
      <c r="L25" s="227">
        <f t="shared" si="1"/>
        <v>2.2999999999999998</v>
      </c>
      <c r="M25" s="680">
        <v>-60.5</v>
      </c>
      <c r="N25" s="786"/>
      <c r="O25" s="156">
        <v>1127032</v>
      </c>
      <c r="P25" s="787">
        <v>124634542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780566</v>
      </c>
      <c r="E26" s="230">
        <f t="shared" si="0"/>
        <v>0.4</v>
      </c>
      <c r="F26" s="232">
        <v>46.3</v>
      </c>
      <c r="G26" s="727"/>
      <c r="H26" s="724"/>
      <c r="I26" s="144" t="s">
        <v>156</v>
      </c>
      <c r="J26" s="649">
        <v>16543149</v>
      </c>
      <c r="K26" s="651"/>
      <c r="L26" s="227">
        <f t="shared" si="1"/>
        <v>9.8000000000000007</v>
      </c>
      <c r="M26" s="680">
        <v>-26.9</v>
      </c>
      <c r="N26" s="786"/>
      <c r="O26" s="156">
        <v>13066716</v>
      </c>
      <c r="R26" s="180"/>
    </row>
    <row r="27" spans="1:21" ht="23.25" customHeight="1" x14ac:dyDescent="0.15">
      <c r="B27" s="696" t="s">
        <v>157</v>
      </c>
      <c r="C27" s="697"/>
      <c r="D27" s="156">
        <v>1903787</v>
      </c>
      <c r="E27" s="230">
        <f t="shared" si="0"/>
        <v>1.1000000000000001</v>
      </c>
      <c r="F27" s="232">
        <v>91.7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220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4071633</v>
      </c>
      <c r="E28" s="234">
        <f t="shared" si="0"/>
        <v>2.2999999999999998</v>
      </c>
      <c r="F28" s="232">
        <v>-27.3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220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6116986</v>
      </c>
      <c r="E29" s="230">
        <f t="shared" si="0"/>
        <v>3.4</v>
      </c>
      <c r="F29" s="232">
        <v>-12.7</v>
      </c>
      <c r="G29" s="698" t="s">
        <v>162</v>
      </c>
      <c r="H29" s="659"/>
      <c r="I29" s="618"/>
      <c r="J29" s="649">
        <f>SUM(J13:K22)</f>
        <v>168111370</v>
      </c>
      <c r="K29" s="651"/>
      <c r="L29" s="242">
        <f t="shared" si="1"/>
        <v>100</v>
      </c>
      <c r="M29" s="784">
        <v>-2.2999999999999998</v>
      </c>
      <c r="N29" s="785"/>
      <c r="O29" s="182">
        <f>SUM(O13:O22)</f>
        <v>130011048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4183118</v>
      </c>
      <c r="E30" s="230">
        <f t="shared" si="0"/>
        <v>2.2999999999999998</v>
      </c>
      <c r="F30" s="226">
        <v>32.5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0</v>
      </c>
      <c r="E31" s="230" t="str">
        <f t="shared" si="0"/>
        <v>－</v>
      </c>
      <c r="F31" s="226" t="s">
        <v>220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61126156</v>
      </c>
      <c r="E32" s="234">
        <f t="shared" si="0"/>
        <v>33.9</v>
      </c>
      <c r="F32" s="226">
        <v>-7.9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180151403</v>
      </c>
      <c r="E33" s="243">
        <f t="shared" si="0"/>
        <v>100</v>
      </c>
      <c r="F33" s="244">
        <v>-2.1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90208551</v>
      </c>
      <c r="O37" s="651"/>
      <c r="P37" s="206">
        <f t="shared" ref="P37:P43" si="3">IF(N37=0,"－",ROUND(N37/$N$43*100,1))</f>
        <v>94.4</v>
      </c>
      <c r="Q37" s="680">
        <v>-1.7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697751</v>
      </c>
      <c r="E38" s="219">
        <f t="shared" ref="E38:E51" si="4">IF(D38=0,"－",ROUND(D38/$D$51*100,1))</f>
        <v>0.4</v>
      </c>
      <c r="F38" s="210">
        <v>0.5</v>
      </c>
      <c r="G38" s="685">
        <v>697615</v>
      </c>
      <c r="H38" s="686"/>
      <c r="I38" s="687"/>
      <c r="J38" s="245">
        <f t="shared" ref="J38:J51" si="5">IF(G38=0,"－",ROUND(G38/$G$51*100,1))</f>
        <v>0.5</v>
      </c>
      <c r="K38" s="669" t="s">
        <v>173</v>
      </c>
      <c r="L38" s="670"/>
      <c r="M38" s="655"/>
      <c r="N38" s="649">
        <v>90684</v>
      </c>
      <c r="O38" s="651"/>
      <c r="P38" s="206">
        <f t="shared" si="3"/>
        <v>0.1</v>
      </c>
      <c r="Q38" s="680">
        <v>5.5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28285074</v>
      </c>
      <c r="E39" s="219">
        <f t="shared" si="4"/>
        <v>16.8</v>
      </c>
      <c r="F39" s="210">
        <v>49.8</v>
      </c>
      <c r="G39" s="649">
        <v>26096840</v>
      </c>
      <c r="H39" s="650"/>
      <c r="I39" s="651"/>
      <c r="J39" s="246">
        <f t="shared" si="5"/>
        <v>20.100000000000001</v>
      </c>
      <c r="K39" s="669" t="s">
        <v>175</v>
      </c>
      <c r="L39" s="670"/>
      <c r="M39" s="655"/>
      <c r="N39" s="649">
        <v>5300889</v>
      </c>
      <c r="O39" s="651"/>
      <c r="P39" s="206">
        <f t="shared" si="3"/>
        <v>5.5</v>
      </c>
      <c r="Q39" s="680">
        <v>3.3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76644291</v>
      </c>
      <c r="E40" s="219">
        <f t="shared" si="4"/>
        <v>45.6</v>
      </c>
      <c r="F40" s="210">
        <v>5.4</v>
      </c>
      <c r="G40" s="649">
        <v>53064779</v>
      </c>
      <c r="H40" s="650"/>
      <c r="I40" s="651"/>
      <c r="J40" s="246">
        <f t="shared" si="5"/>
        <v>40.799999999999997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220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14112866</v>
      </c>
      <c r="E41" s="219">
        <f t="shared" si="4"/>
        <v>8.4</v>
      </c>
      <c r="F41" s="210">
        <v>-21.8</v>
      </c>
      <c r="G41" s="649">
        <v>10985757</v>
      </c>
      <c r="H41" s="650"/>
      <c r="I41" s="651"/>
      <c r="J41" s="246">
        <f t="shared" si="5"/>
        <v>8.4</v>
      </c>
      <c r="K41" s="669" t="s">
        <v>180</v>
      </c>
      <c r="L41" s="670"/>
      <c r="M41" s="655"/>
      <c r="N41" s="649">
        <v>3819</v>
      </c>
      <c r="O41" s="651"/>
      <c r="P41" s="206">
        <f t="shared" si="3"/>
        <v>0</v>
      </c>
      <c r="Q41" s="680">
        <v>13.3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100383</v>
      </c>
      <c r="E42" s="219">
        <f t="shared" si="4"/>
        <v>0.1</v>
      </c>
      <c r="F42" s="210">
        <v>-19.2</v>
      </c>
      <c r="G42" s="649">
        <v>87888</v>
      </c>
      <c r="H42" s="650"/>
      <c r="I42" s="651"/>
      <c r="J42" s="246">
        <f t="shared" si="5"/>
        <v>0.1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220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220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95603943</v>
      </c>
      <c r="O43" s="651"/>
      <c r="P43" s="234">
        <f t="shared" si="3"/>
        <v>100</v>
      </c>
      <c r="Q43" s="680">
        <v>-1.4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4550979</v>
      </c>
      <c r="E44" s="219">
        <f t="shared" si="4"/>
        <v>2.7</v>
      </c>
      <c r="F44" s="210">
        <v>-11.2</v>
      </c>
      <c r="G44" s="649">
        <v>3830101</v>
      </c>
      <c r="H44" s="650"/>
      <c r="I44" s="651"/>
      <c r="J44" s="246">
        <f t="shared" si="5"/>
        <v>2.9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17181455</v>
      </c>
      <c r="E45" s="219">
        <f t="shared" si="4"/>
        <v>10.199999999999999</v>
      </c>
      <c r="F45" s="210">
        <v>-0.2</v>
      </c>
      <c r="G45" s="649">
        <v>10534461</v>
      </c>
      <c r="H45" s="650"/>
      <c r="I45" s="651"/>
      <c r="J45" s="246">
        <f t="shared" si="5"/>
        <v>8.1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6870724</v>
      </c>
      <c r="E46" s="219">
        <f t="shared" si="4"/>
        <v>4.0999999999999996</v>
      </c>
      <c r="F46" s="210">
        <v>-19</v>
      </c>
      <c r="G46" s="649">
        <v>6268973</v>
      </c>
      <c r="H46" s="650"/>
      <c r="I46" s="651"/>
      <c r="J46" s="246">
        <f t="shared" si="5"/>
        <v>4.8</v>
      </c>
      <c r="K46" s="675">
        <v>98.8</v>
      </c>
      <c r="L46" s="676"/>
      <c r="M46" s="677"/>
      <c r="N46" s="678">
        <v>35.799999999999997</v>
      </c>
      <c r="O46" s="677"/>
      <c r="P46" s="678">
        <v>97.2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19636033</v>
      </c>
      <c r="E47" s="219">
        <f t="shared" si="4"/>
        <v>11.7</v>
      </c>
      <c r="F47" s="210">
        <v>-35.9</v>
      </c>
      <c r="G47" s="649">
        <v>18412860</v>
      </c>
      <c r="H47" s="650"/>
      <c r="I47" s="651"/>
      <c r="J47" s="246">
        <f t="shared" si="5"/>
        <v>14.2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220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31814</v>
      </c>
      <c r="E49" s="219">
        <f t="shared" si="4"/>
        <v>0</v>
      </c>
      <c r="F49" s="210">
        <v>-73.400000000000006</v>
      </c>
      <c r="G49" s="649">
        <v>31774</v>
      </c>
      <c r="H49" s="650"/>
      <c r="I49" s="651"/>
      <c r="J49" s="246">
        <f t="shared" si="5"/>
        <v>0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220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25341936</v>
      </c>
      <c r="O50" s="623"/>
      <c r="P50" s="217">
        <v>6.2</v>
      </c>
      <c r="Q50" s="619">
        <v>3288643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168111370</v>
      </c>
      <c r="E51" s="780">
        <f t="shared" si="4"/>
        <v>100</v>
      </c>
      <c r="F51" s="639">
        <v>-2.2999999999999998</v>
      </c>
      <c r="G51" s="641">
        <f>SUM(G38:I50)</f>
        <v>130011048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24645554</v>
      </c>
      <c r="O51" s="628"/>
      <c r="P51" s="219">
        <v>5.3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4848126</v>
      </c>
      <c r="O52" s="623"/>
      <c r="P52" s="217">
        <v>3.8</v>
      </c>
      <c r="Q52" s="619">
        <v>495138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4747582</v>
      </c>
      <c r="O53" s="615"/>
      <c r="P53" s="222">
        <v>3.6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18178575</v>
      </c>
      <c r="O54" s="623"/>
      <c r="P54" s="217">
        <v>3.9</v>
      </c>
      <c r="Q54" s="619">
        <v>2788611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17420639</v>
      </c>
      <c r="O55" s="615"/>
      <c r="P55" s="219">
        <v>3.7</v>
      </c>
      <c r="Q55" s="614">
        <v>1718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 t="s">
        <v>221</v>
      </c>
      <c r="O56" s="623"/>
      <c r="P56" s="217" t="s">
        <v>221</v>
      </c>
      <c r="Q56" s="619" t="s">
        <v>221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27" t="s">
        <v>221</v>
      </c>
      <c r="O57" s="628"/>
      <c r="P57" s="219" t="s">
        <v>221</v>
      </c>
      <c r="Q57" s="627" t="s">
        <v>221</v>
      </c>
      <c r="R57" s="629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>
        <v>1565796</v>
      </c>
      <c r="O58" s="623"/>
      <c r="P58" s="217">
        <v>55.5</v>
      </c>
      <c r="Q58" s="619">
        <v>1562320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>
        <v>1565796</v>
      </c>
      <c r="O59" s="615"/>
      <c r="P59" s="219">
        <v>55.5</v>
      </c>
      <c r="Q59" s="614">
        <v>0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>
        <v>158321</v>
      </c>
      <c r="O60" s="620"/>
      <c r="P60" s="248">
        <v>-5.5</v>
      </c>
      <c r="Q60" s="621">
        <v>0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>
        <v>158321</v>
      </c>
      <c r="O61" s="609"/>
      <c r="P61" s="249">
        <v>-5.5</v>
      </c>
      <c r="Q61" s="610">
        <v>54952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43" priority="2" stopIfTrue="1">
      <formula>"IF(AND(D6=0,F6=0,【参考】24右!F6=0））"</formula>
    </cfRule>
  </conditionalFormatting>
  <conditionalFormatting sqref="M6:N29">
    <cfRule type="expression" dxfId="42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1247-49A2-41A2-B2CB-73347D444083}">
  <sheetPr>
    <pageSetUpPr fitToPage="1"/>
  </sheetPr>
  <dimension ref="A1:AW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222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349385</v>
      </c>
      <c r="F5" s="388"/>
      <c r="G5" s="388"/>
      <c r="H5" s="388"/>
      <c r="I5" s="14" t="s">
        <v>7</v>
      </c>
      <c r="J5" s="599">
        <v>18.22</v>
      </c>
      <c r="K5" s="600"/>
      <c r="L5" s="600"/>
      <c r="M5" s="600"/>
      <c r="N5" s="15" t="s">
        <v>8</v>
      </c>
      <c r="O5" s="601">
        <v>19176</v>
      </c>
      <c r="P5" s="596"/>
      <c r="Q5" s="596"/>
      <c r="R5" s="596"/>
      <c r="S5" s="596"/>
      <c r="T5" s="596"/>
      <c r="U5" s="14" t="s">
        <v>7</v>
      </c>
      <c r="V5" s="601">
        <v>349385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349318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333560</v>
      </c>
      <c r="F6" s="368"/>
      <c r="G6" s="368"/>
      <c r="H6" s="368"/>
      <c r="I6" s="19" t="s">
        <v>7</v>
      </c>
      <c r="J6" s="590">
        <v>18.22</v>
      </c>
      <c r="K6" s="591"/>
      <c r="L6" s="591"/>
      <c r="M6" s="591"/>
      <c r="N6" s="20" t="s">
        <v>8</v>
      </c>
      <c r="O6" s="592">
        <v>18307</v>
      </c>
      <c r="P6" s="593"/>
      <c r="Q6" s="593"/>
      <c r="R6" s="593"/>
      <c r="S6" s="593"/>
      <c r="T6" s="593"/>
      <c r="U6" s="19" t="s">
        <v>7</v>
      </c>
      <c r="V6" s="592">
        <v>333560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346313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182995345</v>
      </c>
      <c r="H10" s="396"/>
      <c r="I10" s="396"/>
      <c r="J10" s="396"/>
      <c r="K10" s="396"/>
      <c r="L10" s="46"/>
      <c r="M10" s="47"/>
      <c r="N10" s="395">
        <v>176789897</v>
      </c>
      <c r="O10" s="396"/>
      <c r="P10" s="396"/>
      <c r="Q10" s="396"/>
      <c r="R10" s="48"/>
      <c r="S10" s="772">
        <f>IF(N10=0,IF(G10&gt;0,"皆増","－"),IF(G10=0,"皆減",ROUND((G10-N10)/N10*100,1)))</f>
        <v>3.5</v>
      </c>
      <c r="T10" s="773"/>
      <c r="U10" s="581" t="s">
        <v>23</v>
      </c>
      <c r="V10" s="429"/>
      <c r="W10" s="429"/>
      <c r="X10" s="429"/>
      <c r="Y10" s="400"/>
      <c r="Z10" s="395">
        <v>87385958</v>
      </c>
      <c r="AA10" s="396"/>
      <c r="AB10" s="396"/>
      <c r="AC10" s="396"/>
      <c r="AD10" s="49"/>
      <c r="AE10" s="50"/>
      <c r="AF10" s="395">
        <v>82406539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178299812</v>
      </c>
      <c r="H12" s="351"/>
      <c r="I12" s="351"/>
      <c r="J12" s="351"/>
      <c r="K12" s="351"/>
      <c r="L12" s="46"/>
      <c r="M12" s="47"/>
      <c r="N12" s="350">
        <v>172138976</v>
      </c>
      <c r="O12" s="351"/>
      <c r="P12" s="351"/>
      <c r="Q12" s="351"/>
      <c r="R12" s="48"/>
      <c r="S12" s="772">
        <f>IF(N12=0,IF(G12&gt;0,"皆増","－"),IF(G12=0,"皆減",ROUND((G12-N12)/N12*100,1)))</f>
        <v>3.6</v>
      </c>
      <c r="T12" s="773"/>
      <c r="U12" s="574" t="s">
        <v>26</v>
      </c>
      <c r="V12" s="380"/>
      <c r="W12" s="380"/>
      <c r="X12" s="380"/>
      <c r="Y12" s="381"/>
      <c r="Z12" s="395">
        <v>58555990</v>
      </c>
      <c r="AA12" s="396"/>
      <c r="AB12" s="396"/>
      <c r="AC12" s="396"/>
      <c r="AD12" s="62"/>
      <c r="AE12" s="63" t="s">
        <v>19</v>
      </c>
      <c r="AF12" s="395">
        <v>54422251</v>
      </c>
      <c r="AG12" s="396"/>
      <c r="AH12" s="396"/>
      <c r="AI12" s="396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4695533</v>
      </c>
      <c r="H14" s="351"/>
      <c r="I14" s="351"/>
      <c r="J14" s="351"/>
      <c r="K14" s="351"/>
      <c r="L14" s="46"/>
      <c r="M14" s="47"/>
      <c r="N14" s="350">
        <v>4650921</v>
      </c>
      <c r="O14" s="351"/>
      <c r="P14" s="351"/>
      <c r="Q14" s="351"/>
      <c r="R14" s="68"/>
      <c r="S14" s="772">
        <f>IF(N14=0,IF(G14&gt;0,"皆増","－"),IF(G14=0,"皆減",ROUND((G14-N14)/N14*100,1)))</f>
        <v>1</v>
      </c>
      <c r="T14" s="773"/>
      <c r="U14" s="574" t="s">
        <v>29</v>
      </c>
      <c r="V14" s="380"/>
      <c r="W14" s="380"/>
      <c r="X14" s="380"/>
      <c r="Y14" s="381"/>
      <c r="Z14" s="395">
        <v>97943609</v>
      </c>
      <c r="AA14" s="396"/>
      <c r="AB14" s="396"/>
      <c r="AC14" s="396"/>
      <c r="AD14" s="69"/>
      <c r="AE14" s="63" t="s">
        <v>19</v>
      </c>
      <c r="AF14" s="395">
        <v>92055251</v>
      </c>
      <c r="AG14" s="396"/>
      <c r="AH14" s="396"/>
      <c r="AI14" s="396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95">
        <v>921762</v>
      </c>
      <c r="H16" s="396"/>
      <c r="I16" s="396"/>
      <c r="J16" s="396"/>
      <c r="K16" s="396"/>
      <c r="L16" s="46"/>
      <c r="M16" s="47"/>
      <c r="N16" s="395">
        <v>309140</v>
      </c>
      <c r="O16" s="396"/>
      <c r="P16" s="396"/>
      <c r="Q16" s="396"/>
      <c r="R16" s="48"/>
      <c r="S16" s="772">
        <f>IF(N16=0,IF(G16&gt;0,"皆増","－"),IF(G16=0,"皆減",ROUND((G16-N16)/N16*100,1)))</f>
        <v>198.2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3773771</v>
      </c>
      <c r="H18" s="351"/>
      <c r="I18" s="351"/>
      <c r="J18" s="351"/>
      <c r="K18" s="351"/>
      <c r="L18" s="46"/>
      <c r="M18" s="47"/>
      <c r="N18" s="350">
        <v>4341781</v>
      </c>
      <c r="O18" s="351"/>
      <c r="P18" s="351"/>
      <c r="Q18" s="351"/>
      <c r="R18" s="68"/>
      <c r="S18" s="772">
        <f>IF(N18=0,IF(G18&gt;0,"皆増","－"),IF(G18=0,"皆減",ROUND((G18-N18)/N18*100,1)))</f>
        <v>-13.1</v>
      </c>
      <c r="T18" s="773"/>
      <c r="U18" s="574" t="s">
        <v>38</v>
      </c>
      <c r="V18" s="380"/>
      <c r="W18" s="380"/>
      <c r="X18" s="380"/>
      <c r="Y18" s="381"/>
      <c r="Z18" s="559">
        <v>0.66</v>
      </c>
      <c r="AA18" s="560"/>
      <c r="AB18" s="560"/>
      <c r="AC18" s="560"/>
      <c r="AD18" s="74"/>
      <c r="AE18" s="75"/>
      <c r="AF18" s="61"/>
      <c r="AG18" s="560">
        <v>0.67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95">
        <v>-568010</v>
      </c>
      <c r="H20" s="396"/>
      <c r="I20" s="396"/>
      <c r="J20" s="396"/>
      <c r="K20" s="396"/>
      <c r="L20" s="46"/>
      <c r="M20" s="47"/>
      <c r="N20" s="395">
        <v>-2009604</v>
      </c>
      <c r="O20" s="396"/>
      <c r="P20" s="396"/>
      <c r="Q20" s="396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3.9</v>
      </c>
      <c r="AA20" s="554"/>
      <c r="AB20" s="554"/>
      <c r="AC20" s="554"/>
      <c r="AD20" s="45"/>
      <c r="AE20" s="80" t="s">
        <v>20</v>
      </c>
      <c r="AF20" s="34"/>
      <c r="AG20" s="557">
        <v>4.7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95">
        <v>2635588</v>
      </c>
      <c r="H22" s="396"/>
      <c r="I22" s="396"/>
      <c r="J22" s="396"/>
      <c r="K22" s="396"/>
      <c r="L22" s="46"/>
      <c r="M22" s="47"/>
      <c r="N22" s="395">
        <v>3618591</v>
      </c>
      <c r="O22" s="396"/>
      <c r="P22" s="396"/>
      <c r="Q22" s="396"/>
      <c r="R22" s="48"/>
      <c r="S22" s="772">
        <f>IF(N22=0,IF(G22&gt;0,"皆増","－"),IF(G22=0,"皆減",ROUND((G22-N22)/N22*100,1)))</f>
        <v>-27.2</v>
      </c>
      <c r="T22" s="773"/>
      <c r="U22" s="547" t="s">
        <v>44</v>
      </c>
      <c r="V22" s="548"/>
      <c r="W22" s="548"/>
      <c r="X22" s="548"/>
      <c r="Y22" s="549"/>
      <c r="Z22" s="553">
        <v>80</v>
      </c>
      <c r="AA22" s="554"/>
      <c r="AB22" s="554"/>
      <c r="AC22" s="554"/>
      <c r="AD22" s="45"/>
      <c r="AE22" s="80" t="s">
        <v>20</v>
      </c>
      <c r="AF22" s="34"/>
      <c r="AG22" s="557">
        <v>80.400000000000006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95">
        <v>0</v>
      </c>
      <c r="H24" s="396"/>
      <c r="I24" s="396"/>
      <c r="J24" s="396"/>
      <c r="K24" s="396"/>
      <c r="L24" s="46"/>
      <c r="M24" s="47"/>
      <c r="N24" s="395">
        <v>0</v>
      </c>
      <c r="O24" s="396"/>
      <c r="P24" s="396"/>
      <c r="Q24" s="396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18538575</v>
      </c>
      <c r="AA24" s="526"/>
      <c r="AB24" s="526"/>
      <c r="AC24" s="526"/>
      <c r="AD24" s="69"/>
      <c r="AE24" s="63" t="s">
        <v>19</v>
      </c>
      <c r="AF24" s="525">
        <v>17720194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95">
        <v>8500000</v>
      </c>
      <c r="H26" s="396"/>
      <c r="I26" s="396"/>
      <c r="J26" s="396"/>
      <c r="K26" s="396"/>
      <c r="L26" s="46"/>
      <c r="M26" s="47"/>
      <c r="N26" s="395">
        <v>1000000</v>
      </c>
      <c r="O26" s="396"/>
      <c r="P26" s="396"/>
      <c r="Q26" s="396"/>
      <c r="R26" s="48"/>
      <c r="S26" s="772">
        <f>IF(N26=0,IF(G26&gt;0,"皆増","－"),IF(G26=0,"皆減",ROUND((G26-N26)/N26*100,1)))</f>
        <v>750</v>
      </c>
      <c r="T26" s="773"/>
      <c r="U26" s="547" t="s">
        <v>50</v>
      </c>
      <c r="V26" s="548"/>
      <c r="W26" s="548"/>
      <c r="X26" s="548"/>
      <c r="Y26" s="549"/>
      <c r="Z26" s="525">
        <v>11511795</v>
      </c>
      <c r="AA26" s="526"/>
      <c r="AB26" s="526"/>
      <c r="AC26" s="526"/>
      <c r="AD26" s="69"/>
      <c r="AE26" s="63" t="s">
        <v>19</v>
      </c>
      <c r="AF26" s="525">
        <v>7459933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-6432422</v>
      </c>
      <c r="H28" s="351"/>
      <c r="I28" s="351"/>
      <c r="J28" s="351"/>
      <c r="K28" s="351"/>
      <c r="L28" s="46"/>
      <c r="M28" s="47"/>
      <c r="N28" s="350">
        <v>608987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9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  <c r="AW33" s="250"/>
    </row>
    <row r="34" spans="1:49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124</v>
      </c>
      <c r="I34" s="489"/>
      <c r="J34" s="489"/>
      <c r="K34" s="489"/>
      <c r="L34" s="98" t="s">
        <v>61</v>
      </c>
      <c r="M34" s="47"/>
      <c r="N34" s="99"/>
      <c r="O34" s="489" t="s">
        <v>124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-2.4</v>
      </c>
      <c r="AB34" s="481"/>
      <c r="AC34" s="481"/>
      <c r="AD34" s="497" t="s">
        <v>63</v>
      </c>
      <c r="AE34" s="498"/>
      <c r="AF34" s="45"/>
      <c r="AG34" s="102"/>
      <c r="AH34" s="481">
        <v>-2.9</v>
      </c>
      <c r="AI34" s="481"/>
      <c r="AJ34" s="103" t="s">
        <v>61</v>
      </c>
      <c r="AK34" s="104"/>
      <c r="AL34" s="44"/>
    </row>
    <row r="35" spans="1:49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500">
        <v>11.25</v>
      </c>
      <c r="P35" s="500"/>
      <c r="Q35" s="500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9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60</v>
      </c>
      <c r="I36" s="489"/>
      <c r="J36" s="489"/>
      <c r="K36" s="489"/>
      <c r="L36" s="98" t="s">
        <v>61</v>
      </c>
      <c r="M36" s="47"/>
      <c r="N36" s="99"/>
      <c r="O36" s="489" t="s">
        <v>124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124</v>
      </c>
      <c r="AB36" s="496"/>
      <c r="AC36" s="496"/>
      <c r="AD36" s="497" t="s">
        <v>63</v>
      </c>
      <c r="AE36" s="498"/>
      <c r="AF36" s="61"/>
      <c r="AG36" s="102"/>
      <c r="AH36" s="481" t="s">
        <v>124</v>
      </c>
      <c r="AI36" s="481"/>
      <c r="AJ36" s="114" t="s">
        <v>61</v>
      </c>
      <c r="AK36" s="64"/>
      <c r="AL36" s="44"/>
    </row>
    <row r="37" spans="1:49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9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9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9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9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9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9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38595510</v>
      </c>
      <c r="Y43" s="396"/>
      <c r="Z43" s="397"/>
      <c r="AA43" s="395">
        <v>6091719</v>
      </c>
      <c r="AB43" s="396"/>
      <c r="AC43" s="397"/>
      <c r="AD43" s="413">
        <v>21862161</v>
      </c>
      <c r="AE43" s="414"/>
      <c r="AF43" s="414"/>
      <c r="AG43" s="415"/>
      <c r="AH43" s="395">
        <v>66549390</v>
      </c>
      <c r="AI43" s="396"/>
      <c r="AJ43" s="396"/>
      <c r="AK43" s="398"/>
    </row>
    <row r="44" spans="1:49" ht="39" customHeight="1" x14ac:dyDescent="0.15">
      <c r="A44" s="29"/>
      <c r="B44" s="478"/>
      <c r="C44" s="399" t="s">
        <v>86</v>
      </c>
      <c r="D44" s="400"/>
      <c r="E44" s="376">
        <v>2625</v>
      </c>
      <c r="F44" s="376"/>
      <c r="G44" s="377"/>
      <c r="H44" s="375">
        <v>295923</v>
      </c>
      <c r="I44" s="376"/>
      <c r="J44" s="376"/>
      <c r="K44" s="377"/>
      <c r="L44" s="375">
        <v>137</v>
      </c>
      <c r="M44" s="376"/>
      <c r="N44" s="377"/>
      <c r="O44" s="375">
        <v>2618</v>
      </c>
      <c r="P44" s="376"/>
      <c r="Q44" s="375">
        <v>294292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9" ht="39" customHeight="1" x14ac:dyDescent="0.15">
      <c r="A45" s="29"/>
      <c r="B45" s="478"/>
      <c r="C45" s="133"/>
      <c r="D45" s="134" t="s">
        <v>87</v>
      </c>
      <c r="E45" s="388">
        <v>232</v>
      </c>
      <c r="F45" s="388"/>
      <c r="G45" s="389"/>
      <c r="H45" s="387">
        <v>284110</v>
      </c>
      <c r="I45" s="388"/>
      <c r="J45" s="388"/>
      <c r="K45" s="389"/>
      <c r="L45" s="387">
        <v>12</v>
      </c>
      <c r="M45" s="388"/>
      <c r="N45" s="389"/>
      <c r="O45" s="387">
        <v>238</v>
      </c>
      <c r="P45" s="388"/>
      <c r="Q45" s="387">
        <v>289617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2635588</v>
      </c>
      <c r="Y45" s="396"/>
      <c r="Z45" s="397"/>
      <c r="AA45" s="350">
        <v>108378</v>
      </c>
      <c r="AB45" s="351"/>
      <c r="AC45" s="352"/>
      <c r="AD45" s="395">
        <v>2456517</v>
      </c>
      <c r="AE45" s="396"/>
      <c r="AF45" s="396"/>
      <c r="AG45" s="397"/>
      <c r="AH45" s="395">
        <v>5200483</v>
      </c>
      <c r="AI45" s="396"/>
      <c r="AJ45" s="396"/>
      <c r="AK45" s="398"/>
    </row>
    <row r="46" spans="1:49" ht="18.75" customHeight="1" x14ac:dyDescent="0.15">
      <c r="A46" s="29"/>
      <c r="B46" s="479"/>
      <c r="C46" s="814" t="s">
        <v>90</v>
      </c>
      <c r="D46" s="815"/>
      <c r="E46" s="350">
        <v>74</v>
      </c>
      <c r="F46" s="351"/>
      <c r="G46" s="352"/>
      <c r="H46" s="350">
        <v>316863</v>
      </c>
      <c r="I46" s="351"/>
      <c r="J46" s="351"/>
      <c r="K46" s="352"/>
      <c r="L46" s="350">
        <v>3</v>
      </c>
      <c r="M46" s="351"/>
      <c r="N46" s="352"/>
      <c r="O46" s="350">
        <v>76</v>
      </c>
      <c r="P46" s="351"/>
      <c r="Q46" s="350">
        <v>312705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9" ht="18.75" customHeight="1" x14ac:dyDescent="0.15">
      <c r="A47" s="29"/>
      <c r="B47" s="479"/>
      <c r="C47" s="816"/>
      <c r="D47" s="552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8500000</v>
      </c>
      <c r="Y47" s="351"/>
      <c r="Z47" s="352"/>
      <c r="AA47" s="350">
        <v>1900000</v>
      </c>
      <c r="AB47" s="351"/>
      <c r="AC47" s="352"/>
      <c r="AD47" s="350">
        <v>1846664</v>
      </c>
      <c r="AE47" s="351"/>
      <c r="AF47" s="351"/>
      <c r="AG47" s="352"/>
      <c r="AH47" s="350">
        <v>12246664</v>
      </c>
      <c r="AI47" s="351"/>
      <c r="AJ47" s="351"/>
      <c r="AK47" s="362"/>
    </row>
    <row r="48" spans="1:49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811" t="s">
        <v>60</v>
      </c>
      <c r="I48" s="812"/>
      <c r="J48" s="812"/>
      <c r="K48" s="813"/>
      <c r="L48" s="387">
        <v>0</v>
      </c>
      <c r="M48" s="388"/>
      <c r="N48" s="389"/>
      <c r="O48" s="387">
        <v>0</v>
      </c>
      <c r="P48" s="388"/>
      <c r="Q48" s="811" t="s">
        <v>60</v>
      </c>
      <c r="R48" s="812"/>
      <c r="S48" s="817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2699</v>
      </c>
      <c r="F49" s="388"/>
      <c r="G49" s="389"/>
      <c r="H49" s="387">
        <v>296497</v>
      </c>
      <c r="I49" s="388"/>
      <c r="J49" s="388"/>
      <c r="K49" s="389"/>
      <c r="L49" s="387">
        <f>L44+L46+L48</f>
        <v>140</v>
      </c>
      <c r="M49" s="388"/>
      <c r="N49" s="389"/>
      <c r="O49" s="387">
        <v>2694</v>
      </c>
      <c r="P49" s="388"/>
      <c r="Q49" s="387">
        <v>294811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0</v>
      </c>
      <c r="AE49" s="351"/>
      <c r="AF49" s="351"/>
      <c r="AG49" s="352"/>
      <c r="AH49" s="350">
        <v>0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164</v>
      </c>
      <c r="F50" s="351"/>
      <c r="G50" s="352"/>
      <c r="H50" s="350">
        <v>279579</v>
      </c>
      <c r="I50" s="351"/>
      <c r="J50" s="351"/>
      <c r="K50" s="352"/>
      <c r="L50" s="350">
        <v>7</v>
      </c>
      <c r="M50" s="351"/>
      <c r="N50" s="352"/>
      <c r="O50" s="350">
        <v>161</v>
      </c>
      <c r="P50" s="351"/>
      <c r="Q50" s="350">
        <v>273254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32731098</v>
      </c>
      <c r="Y51" s="351"/>
      <c r="Z51" s="352"/>
      <c r="AA51" s="350">
        <f>AA43+AA45-AA47+AA49</f>
        <v>4300097</v>
      </c>
      <c r="AB51" s="351"/>
      <c r="AC51" s="352"/>
      <c r="AD51" s="356">
        <f>AD43+AD45-AD47+AD49</f>
        <v>22472014</v>
      </c>
      <c r="AE51" s="357"/>
      <c r="AF51" s="357"/>
      <c r="AG51" s="358"/>
      <c r="AH51" s="350">
        <f>AH43+AH45-AH47+AH49</f>
        <v>59503209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2863</v>
      </c>
      <c r="F52" s="368"/>
      <c r="G52" s="369"/>
      <c r="H52" s="367">
        <v>295528</v>
      </c>
      <c r="I52" s="368"/>
      <c r="J52" s="368"/>
      <c r="K52" s="369"/>
      <c r="L52" s="367">
        <f>L49+L50</f>
        <v>147</v>
      </c>
      <c r="M52" s="368"/>
      <c r="N52" s="369"/>
      <c r="O52" s="367">
        <v>2855</v>
      </c>
      <c r="P52" s="368"/>
      <c r="Q52" s="367">
        <v>293595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7A15-2C50-4D05-AA32-A2AF6102BB8C}">
  <dimension ref="A1:U68"/>
  <sheetViews>
    <sheetView view="pageBreakPreview" zoomScaleNormal="90" zoomScaleSheetLayoutView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8.125" defaultRowHeight="12.75" x14ac:dyDescent="0.15"/>
  <cols>
    <col min="1" max="1" width="0.875" style="2" customWidth="1"/>
    <col min="2" max="2" width="2.37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2.375" style="2" customWidth="1"/>
    <col min="9" max="9" width="11.8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37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97</v>
      </c>
      <c r="N1" s="140" t="s">
        <v>98</v>
      </c>
      <c r="O1" s="141"/>
      <c r="P1" s="763" t="s">
        <v>223</v>
      </c>
      <c r="Q1" s="764"/>
      <c r="R1" s="764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142" customFormat="1" ht="27" customHeight="1" x14ac:dyDescent="0.15">
      <c r="B3" s="765" t="s">
        <v>100</v>
      </c>
      <c r="C3" s="766"/>
      <c r="D3" s="766"/>
      <c r="E3" s="766"/>
      <c r="F3" s="767"/>
      <c r="G3" s="768" t="s">
        <v>101</v>
      </c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70"/>
      <c r="S3" s="143"/>
      <c r="T3" s="143"/>
    </row>
    <row r="4" spans="1:20" ht="26.25" customHeight="1" x14ac:dyDescent="0.15">
      <c r="B4" s="771" t="s">
        <v>12</v>
      </c>
      <c r="C4" s="719"/>
      <c r="D4" s="144" t="s">
        <v>102</v>
      </c>
      <c r="E4" s="144" t="s">
        <v>103</v>
      </c>
      <c r="F4" s="145" t="s">
        <v>104</v>
      </c>
      <c r="G4" s="735" t="s">
        <v>12</v>
      </c>
      <c r="H4" s="736"/>
      <c r="I4" s="719"/>
      <c r="J4" s="718" t="s">
        <v>102</v>
      </c>
      <c r="K4" s="719"/>
      <c r="L4" s="144" t="s">
        <v>103</v>
      </c>
      <c r="M4" s="718" t="s">
        <v>104</v>
      </c>
      <c r="N4" s="719"/>
      <c r="O4" s="144" t="s">
        <v>105</v>
      </c>
      <c r="P4" s="718" t="s">
        <v>106</v>
      </c>
      <c r="Q4" s="719"/>
      <c r="R4" s="146" t="s">
        <v>107</v>
      </c>
      <c r="S4" s="147"/>
      <c r="T4" s="147"/>
    </row>
    <row r="5" spans="1:20" s="148" customFormat="1" ht="12" customHeight="1" x14ac:dyDescent="0.15">
      <c r="B5" s="149"/>
      <c r="C5" s="150"/>
      <c r="D5" s="151" t="s">
        <v>18</v>
      </c>
      <c r="E5" s="151" t="s">
        <v>20</v>
      </c>
      <c r="F5" s="152" t="s">
        <v>20</v>
      </c>
      <c r="G5" s="153"/>
      <c r="H5" s="150"/>
      <c r="I5" s="154"/>
      <c r="J5" s="754" t="s">
        <v>19</v>
      </c>
      <c r="K5" s="755"/>
      <c r="L5" s="151" t="s">
        <v>20</v>
      </c>
      <c r="M5" s="756" t="s">
        <v>20</v>
      </c>
      <c r="N5" s="757"/>
      <c r="O5" s="151" t="s">
        <v>18</v>
      </c>
      <c r="P5" s="756" t="s">
        <v>19</v>
      </c>
      <c r="Q5" s="757"/>
      <c r="R5" s="155" t="s">
        <v>20</v>
      </c>
    </row>
    <row r="6" spans="1:20" ht="23.25" customHeight="1" x14ac:dyDescent="0.15">
      <c r="B6" s="758" t="s">
        <v>108</v>
      </c>
      <c r="C6" s="759"/>
      <c r="D6" s="156">
        <v>55395755</v>
      </c>
      <c r="E6" s="219">
        <f t="shared" ref="E6:E33" si="0">IF(D6=0,"－",ROUND(D6/$D$33*100,1))</f>
        <v>30.3</v>
      </c>
      <c r="F6" s="226">
        <v>2.7</v>
      </c>
      <c r="G6" s="760" t="s">
        <v>109</v>
      </c>
      <c r="H6" s="761"/>
      <c r="I6" s="762"/>
      <c r="J6" s="685">
        <v>25932809</v>
      </c>
      <c r="K6" s="687"/>
      <c r="L6" s="227">
        <f t="shared" ref="L6:L29" si="1">IF(J6=0,"－",ROUND(J6/$J$29*100,1))</f>
        <v>14.5</v>
      </c>
      <c r="M6" s="793">
        <v>-3.4</v>
      </c>
      <c r="N6" s="794"/>
      <c r="O6" s="156">
        <v>24047054</v>
      </c>
      <c r="P6" s="685">
        <v>23282704</v>
      </c>
      <c r="Q6" s="687"/>
      <c r="R6" s="228">
        <f t="shared" ref="R6:R16" si="2">IF(P6=0,"－",ROUND(P6/$P$25*100,1))</f>
        <v>22.5</v>
      </c>
    </row>
    <row r="7" spans="1:20" ht="23.25" customHeight="1" x14ac:dyDescent="0.15">
      <c r="B7" s="696" t="s">
        <v>110</v>
      </c>
      <c r="C7" s="697"/>
      <c r="D7" s="156">
        <v>515817</v>
      </c>
      <c r="E7" s="230">
        <f t="shared" si="0"/>
        <v>0.3</v>
      </c>
      <c r="F7" s="226">
        <v>0.7</v>
      </c>
      <c r="G7" s="162" t="s">
        <v>111</v>
      </c>
      <c r="H7" s="753" t="s">
        <v>112</v>
      </c>
      <c r="I7" s="753"/>
      <c r="J7" s="649">
        <v>17473962</v>
      </c>
      <c r="K7" s="651"/>
      <c r="L7" s="227">
        <f t="shared" si="1"/>
        <v>9.8000000000000007</v>
      </c>
      <c r="M7" s="793">
        <v>1.6</v>
      </c>
      <c r="N7" s="794"/>
      <c r="O7" s="156">
        <v>16292556</v>
      </c>
      <c r="P7" s="649">
        <v>16245716</v>
      </c>
      <c r="Q7" s="651"/>
      <c r="R7" s="231">
        <f t="shared" si="2"/>
        <v>15.7</v>
      </c>
    </row>
    <row r="8" spans="1:20" ht="23.25" customHeight="1" x14ac:dyDescent="0.15">
      <c r="B8" s="696" t="s">
        <v>113</v>
      </c>
      <c r="C8" s="697"/>
      <c r="D8" s="156">
        <v>196552</v>
      </c>
      <c r="E8" s="230">
        <f t="shared" si="0"/>
        <v>0.1</v>
      </c>
      <c r="F8" s="226">
        <v>17.3</v>
      </c>
      <c r="G8" s="164"/>
      <c r="H8" s="753" t="s">
        <v>114</v>
      </c>
      <c r="I8" s="753"/>
      <c r="J8" s="649">
        <v>694586</v>
      </c>
      <c r="K8" s="651"/>
      <c r="L8" s="227">
        <f t="shared" si="1"/>
        <v>0.4</v>
      </c>
      <c r="M8" s="793">
        <v>-63.2</v>
      </c>
      <c r="N8" s="794"/>
      <c r="O8" s="156">
        <v>694586</v>
      </c>
      <c r="P8" s="649">
        <v>487196</v>
      </c>
      <c r="Q8" s="651"/>
      <c r="R8" s="231">
        <f t="shared" si="2"/>
        <v>0.5</v>
      </c>
    </row>
    <row r="9" spans="1:20" ht="23.25" customHeight="1" x14ac:dyDescent="0.15">
      <c r="B9" s="696" t="s">
        <v>115</v>
      </c>
      <c r="C9" s="697"/>
      <c r="D9" s="156">
        <v>1046176</v>
      </c>
      <c r="E9" s="230">
        <f t="shared" si="0"/>
        <v>0.6</v>
      </c>
      <c r="F9" s="232">
        <v>17.2</v>
      </c>
      <c r="G9" s="735" t="s">
        <v>116</v>
      </c>
      <c r="H9" s="736"/>
      <c r="I9" s="719"/>
      <c r="J9" s="649">
        <v>62353387</v>
      </c>
      <c r="K9" s="651"/>
      <c r="L9" s="227">
        <f t="shared" si="1"/>
        <v>35</v>
      </c>
      <c r="M9" s="793">
        <v>8.1</v>
      </c>
      <c r="N9" s="794"/>
      <c r="O9" s="156">
        <v>29846164</v>
      </c>
      <c r="P9" s="649">
        <v>19475576</v>
      </c>
      <c r="Q9" s="651"/>
      <c r="R9" s="231">
        <f t="shared" si="2"/>
        <v>18.8</v>
      </c>
    </row>
    <row r="10" spans="1:20" ht="23.25" customHeight="1" x14ac:dyDescent="0.15">
      <c r="B10" s="696" t="s">
        <v>117</v>
      </c>
      <c r="C10" s="697"/>
      <c r="D10" s="156">
        <v>1124932</v>
      </c>
      <c r="E10" s="230">
        <f t="shared" si="0"/>
        <v>0.6</v>
      </c>
      <c r="F10" s="232">
        <v>64</v>
      </c>
      <c r="G10" s="735" t="s">
        <v>118</v>
      </c>
      <c r="H10" s="736"/>
      <c r="I10" s="719"/>
      <c r="J10" s="649">
        <v>2027120</v>
      </c>
      <c r="K10" s="651"/>
      <c r="L10" s="227">
        <f t="shared" si="1"/>
        <v>1.1000000000000001</v>
      </c>
      <c r="M10" s="793">
        <v>-13.6</v>
      </c>
      <c r="N10" s="794"/>
      <c r="O10" s="156">
        <v>2027120</v>
      </c>
      <c r="P10" s="649">
        <v>2027120</v>
      </c>
      <c r="Q10" s="651"/>
      <c r="R10" s="231">
        <f t="shared" si="2"/>
        <v>2</v>
      </c>
    </row>
    <row r="11" spans="1:20" ht="23.25" customHeight="1" x14ac:dyDescent="0.15">
      <c r="B11" s="696" t="s">
        <v>119</v>
      </c>
      <c r="C11" s="697"/>
      <c r="D11" s="156">
        <v>13159572</v>
      </c>
      <c r="E11" s="230">
        <f t="shared" si="0"/>
        <v>7.2</v>
      </c>
      <c r="F11" s="232">
        <v>-0.9</v>
      </c>
      <c r="G11" s="750" t="s">
        <v>120</v>
      </c>
      <c r="H11" s="752" t="s">
        <v>121</v>
      </c>
      <c r="I11" s="719"/>
      <c r="J11" s="649">
        <v>2027120</v>
      </c>
      <c r="K11" s="651"/>
      <c r="L11" s="227">
        <f t="shared" si="1"/>
        <v>1.1000000000000001</v>
      </c>
      <c r="M11" s="793">
        <v>-13.6</v>
      </c>
      <c r="N11" s="794"/>
      <c r="O11" s="156">
        <v>2027120</v>
      </c>
      <c r="P11" s="649">
        <v>2027120</v>
      </c>
      <c r="Q11" s="651"/>
      <c r="R11" s="231">
        <f t="shared" si="2"/>
        <v>2</v>
      </c>
    </row>
    <row r="12" spans="1:20" ht="23.25" customHeight="1" x14ac:dyDescent="0.15">
      <c r="B12" s="696" t="s">
        <v>123</v>
      </c>
      <c r="C12" s="697"/>
      <c r="D12" s="156">
        <v>0</v>
      </c>
      <c r="E12" s="233" t="str">
        <f t="shared" si="0"/>
        <v>－</v>
      </c>
      <c r="F12" s="232" t="s">
        <v>124</v>
      </c>
      <c r="G12" s="751"/>
      <c r="H12" s="752" t="s">
        <v>125</v>
      </c>
      <c r="I12" s="719"/>
      <c r="J12" s="649">
        <v>0</v>
      </c>
      <c r="K12" s="651"/>
      <c r="L12" s="227" t="str">
        <f t="shared" si="1"/>
        <v>－</v>
      </c>
      <c r="M12" s="793" t="s">
        <v>124</v>
      </c>
      <c r="N12" s="794"/>
      <c r="O12" s="156">
        <v>0</v>
      </c>
      <c r="P12" s="649">
        <v>0</v>
      </c>
      <c r="Q12" s="651"/>
      <c r="R12" s="231" t="str">
        <f t="shared" si="2"/>
        <v>－</v>
      </c>
    </row>
    <row r="13" spans="1:20" ht="23.25" customHeight="1" x14ac:dyDescent="0.15">
      <c r="B13" s="696" t="s">
        <v>126</v>
      </c>
      <c r="C13" s="697"/>
      <c r="D13" s="156">
        <v>3777</v>
      </c>
      <c r="E13" s="234">
        <f t="shared" si="0"/>
        <v>0</v>
      </c>
      <c r="F13" s="232">
        <v>16321.7</v>
      </c>
      <c r="G13" s="735" t="s">
        <v>127</v>
      </c>
      <c r="H13" s="736"/>
      <c r="I13" s="719"/>
      <c r="J13" s="649">
        <f>J6+J9+J10</f>
        <v>90313316</v>
      </c>
      <c r="K13" s="651"/>
      <c r="L13" s="227">
        <f t="shared" si="1"/>
        <v>50.7</v>
      </c>
      <c r="M13" s="793">
        <v>4</v>
      </c>
      <c r="N13" s="794"/>
      <c r="O13" s="168">
        <f>O6+O9+O10</f>
        <v>55920338</v>
      </c>
      <c r="P13" s="649">
        <f>P6+P9+P10</f>
        <v>44785400</v>
      </c>
      <c r="Q13" s="651"/>
      <c r="R13" s="231">
        <f t="shared" si="2"/>
        <v>43.3</v>
      </c>
    </row>
    <row r="14" spans="1:20" ht="23.25" customHeight="1" x14ac:dyDescent="0.15">
      <c r="B14" s="696" t="s">
        <v>128</v>
      </c>
      <c r="C14" s="697"/>
      <c r="D14" s="156">
        <v>141345</v>
      </c>
      <c r="E14" s="234">
        <f t="shared" si="0"/>
        <v>0.1</v>
      </c>
      <c r="F14" s="232">
        <v>9.9</v>
      </c>
      <c r="G14" s="735" t="s">
        <v>129</v>
      </c>
      <c r="H14" s="736"/>
      <c r="I14" s="719"/>
      <c r="J14" s="649">
        <v>37283049</v>
      </c>
      <c r="K14" s="651"/>
      <c r="L14" s="227">
        <f t="shared" si="1"/>
        <v>20.9</v>
      </c>
      <c r="M14" s="680">
        <v>-6</v>
      </c>
      <c r="N14" s="786"/>
      <c r="O14" s="156">
        <v>32153557</v>
      </c>
      <c r="P14" s="649">
        <v>23646211</v>
      </c>
      <c r="Q14" s="651"/>
      <c r="R14" s="235">
        <f t="shared" si="2"/>
        <v>22.9</v>
      </c>
    </row>
    <row r="15" spans="1:20" ht="23.25" customHeight="1" x14ac:dyDescent="0.15">
      <c r="B15" s="792" t="s">
        <v>130</v>
      </c>
      <c r="C15" s="737"/>
      <c r="D15" s="156">
        <v>97434</v>
      </c>
      <c r="E15" s="233">
        <f t="shared" si="0"/>
        <v>0.1</v>
      </c>
      <c r="F15" s="232">
        <v>-12.1</v>
      </c>
      <c r="G15" s="735" t="s">
        <v>131</v>
      </c>
      <c r="H15" s="736"/>
      <c r="I15" s="719"/>
      <c r="J15" s="649">
        <v>1427017</v>
      </c>
      <c r="K15" s="651"/>
      <c r="L15" s="227">
        <f t="shared" si="1"/>
        <v>0.8</v>
      </c>
      <c r="M15" s="680">
        <v>3.7</v>
      </c>
      <c r="N15" s="786"/>
      <c r="O15" s="156">
        <v>1365222</v>
      </c>
      <c r="P15" s="649">
        <v>1365222</v>
      </c>
      <c r="Q15" s="651"/>
      <c r="R15" s="231">
        <f t="shared" si="2"/>
        <v>1.3</v>
      </c>
    </row>
    <row r="16" spans="1:20" ht="23.25" customHeight="1" x14ac:dyDescent="0.15">
      <c r="B16" s="696" t="s">
        <v>132</v>
      </c>
      <c r="C16" s="737"/>
      <c r="D16" s="156">
        <v>31426743</v>
      </c>
      <c r="E16" s="230">
        <f t="shared" si="0"/>
        <v>17.2</v>
      </c>
      <c r="F16" s="232">
        <v>5.9</v>
      </c>
      <c r="G16" s="735" t="s">
        <v>133</v>
      </c>
      <c r="H16" s="736"/>
      <c r="I16" s="719"/>
      <c r="J16" s="649">
        <v>18617447</v>
      </c>
      <c r="K16" s="651"/>
      <c r="L16" s="227">
        <f t="shared" si="1"/>
        <v>10.4</v>
      </c>
      <c r="M16" s="680">
        <v>23</v>
      </c>
      <c r="N16" s="786"/>
      <c r="O16" s="156">
        <v>16110368</v>
      </c>
      <c r="P16" s="649">
        <v>4774483</v>
      </c>
      <c r="Q16" s="651"/>
      <c r="R16" s="231">
        <f t="shared" si="2"/>
        <v>4.5999999999999996</v>
      </c>
    </row>
    <row r="17" spans="1:21" ht="23.25" customHeight="1" x14ac:dyDescent="0.15">
      <c r="B17" s="738" t="s">
        <v>120</v>
      </c>
      <c r="C17" s="171" t="s">
        <v>134</v>
      </c>
      <c r="D17" s="156">
        <v>28829968</v>
      </c>
      <c r="E17" s="230">
        <f t="shared" si="0"/>
        <v>15.8</v>
      </c>
      <c r="F17" s="232">
        <v>3</v>
      </c>
      <c r="G17" s="735" t="s">
        <v>42</v>
      </c>
      <c r="H17" s="736"/>
      <c r="I17" s="719"/>
      <c r="J17" s="649">
        <v>5200483</v>
      </c>
      <c r="K17" s="651"/>
      <c r="L17" s="227">
        <f t="shared" si="1"/>
        <v>2.9</v>
      </c>
      <c r="M17" s="680">
        <v>-16.600000000000001</v>
      </c>
      <c r="N17" s="786"/>
      <c r="O17" s="156">
        <v>5098119</v>
      </c>
      <c r="P17" s="740"/>
      <c r="Q17" s="741"/>
      <c r="R17" s="742"/>
    </row>
    <row r="18" spans="1:21" ht="23.25" customHeight="1" x14ac:dyDescent="0.15">
      <c r="B18" s="739"/>
      <c r="C18" s="171" t="s">
        <v>135</v>
      </c>
      <c r="D18" s="156">
        <v>2596775</v>
      </c>
      <c r="E18" s="230">
        <f t="shared" si="0"/>
        <v>1.4</v>
      </c>
      <c r="F18" s="232">
        <v>54.2</v>
      </c>
      <c r="G18" s="735" t="s">
        <v>136</v>
      </c>
      <c r="H18" s="736"/>
      <c r="I18" s="719"/>
      <c r="J18" s="649">
        <v>0</v>
      </c>
      <c r="K18" s="651"/>
      <c r="L18" s="227" t="str">
        <f t="shared" si="1"/>
        <v>－</v>
      </c>
      <c r="M18" s="680" t="s">
        <v>124</v>
      </c>
      <c r="N18" s="786"/>
      <c r="O18" s="156">
        <v>0</v>
      </c>
      <c r="P18" s="743"/>
      <c r="Q18" s="744"/>
      <c r="R18" s="745"/>
    </row>
    <row r="19" spans="1:21" ht="23.25" customHeight="1" x14ac:dyDescent="0.15">
      <c r="B19" s="696" t="s">
        <v>137</v>
      </c>
      <c r="C19" s="697"/>
      <c r="D19" s="156">
        <v>32153</v>
      </c>
      <c r="E19" s="230">
        <f t="shared" si="0"/>
        <v>0</v>
      </c>
      <c r="F19" s="232">
        <v>-2.7</v>
      </c>
      <c r="G19" s="735" t="s">
        <v>138</v>
      </c>
      <c r="H19" s="736"/>
      <c r="I19" s="719"/>
      <c r="J19" s="649">
        <v>48116</v>
      </c>
      <c r="K19" s="651"/>
      <c r="L19" s="227">
        <f t="shared" si="1"/>
        <v>0</v>
      </c>
      <c r="M19" s="680">
        <v>-95.8</v>
      </c>
      <c r="N19" s="786"/>
      <c r="O19" s="156">
        <v>0</v>
      </c>
      <c r="P19" s="649">
        <v>0</v>
      </c>
      <c r="Q19" s="651"/>
      <c r="R19" s="231" t="str">
        <f>IF(P19=0,"－",ROUND(P19/$P$25*100,1))</f>
        <v>－</v>
      </c>
    </row>
    <row r="20" spans="1:21" ht="23.25" customHeight="1" x14ac:dyDescent="0.15">
      <c r="A20" s="85" t="s">
        <v>139</v>
      </c>
      <c r="B20" s="696" t="s">
        <v>140</v>
      </c>
      <c r="C20" s="697"/>
      <c r="D20" s="168">
        <f>SUM(D6:D16)+D19</f>
        <v>103140256</v>
      </c>
      <c r="E20" s="230">
        <f t="shared" si="0"/>
        <v>56.4</v>
      </c>
      <c r="F20" s="232">
        <v>3.7</v>
      </c>
      <c r="G20" s="735" t="s">
        <v>141</v>
      </c>
      <c r="H20" s="736"/>
      <c r="I20" s="719"/>
      <c r="J20" s="649">
        <v>14127341</v>
      </c>
      <c r="K20" s="651"/>
      <c r="L20" s="227">
        <f t="shared" si="1"/>
        <v>7.9</v>
      </c>
      <c r="M20" s="680">
        <v>18.8</v>
      </c>
      <c r="N20" s="786"/>
      <c r="O20" s="156">
        <v>11644947</v>
      </c>
      <c r="P20" s="649">
        <v>8130570</v>
      </c>
      <c r="Q20" s="651"/>
      <c r="R20" s="231">
        <f>IF(P20=0,"－",ROUND(P20/$P$25*100,1))</f>
        <v>7.9</v>
      </c>
    </row>
    <row r="21" spans="1:21" ht="23.25" customHeight="1" x14ac:dyDescent="0.15">
      <c r="B21" s="696" t="s">
        <v>142</v>
      </c>
      <c r="C21" s="697"/>
      <c r="D21" s="156">
        <v>1595474</v>
      </c>
      <c r="E21" s="233">
        <f t="shared" si="0"/>
        <v>0.9</v>
      </c>
      <c r="F21" s="232">
        <v>-4.4000000000000004</v>
      </c>
      <c r="G21" s="730" t="s">
        <v>143</v>
      </c>
      <c r="H21" s="731"/>
      <c r="I21" s="732"/>
      <c r="J21" s="649">
        <v>0</v>
      </c>
      <c r="K21" s="651"/>
      <c r="L21" s="227" t="str">
        <f t="shared" si="1"/>
        <v>－</v>
      </c>
      <c r="M21" s="680" t="s">
        <v>124</v>
      </c>
      <c r="N21" s="786"/>
      <c r="O21" s="156">
        <v>0</v>
      </c>
      <c r="P21" s="649">
        <v>0</v>
      </c>
      <c r="Q21" s="651"/>
      <c r="R21" s="231" t="str">
        <f>IF(P21=0,"－",ROUND(P21/$P$25*100,1))</f>
        <v>－</v>
      </c>
    </row>
    <row r="22" spans="1:21" ht="23.25" customHeight="1" x14ac:dyDescent="0.15">
      <c r="B22" s="696" t="s">
        <v>144</v>
      </c>
      <c r="C22" s="697"/>
      <c r="D22" s="156">
        <v>4154855</v>
      </c>
      <c r="E22" s="230">
        <f t="shared" si="0"/>
        <v>2.2999999999999998</v>
      </c>
      <c r="F22" s="226">
        <v>-1.3</v>
      </c>
      <c r="G22" s="733" t="s">
        <v>145</v>
      </c>
      <c r="H22" s="734"/>
      <c r="I22" s="726"/>
      <c r="J22" s="650">
        <f>J24+J27+J28</f>
        <v>11283043</v>
      </c>
      <c r="K22" s="651"/>
      <c r="L22" s="227">
        <f t="shared" si="1"/>
        <v>6.3</v>
      </c>
      <c r="M22" s="680">
        <v>15</v>
      </c>
      <c r="N22" s="786"/>
      <c r="O22" s="172">
        <f>O24+O27+O28</f>
        <v>4440238</v>
      </c>
      <c r="P22" s="236" t="s">
        <v>146</v>
      </c>
      <c r="Q22" s="237"/>
      <c r="R22" s="238"/>
    </row>
    <row r="23" spans="1:21" ht="23.25" customHeight="1" x14ac:dyDescent="0.15">
      <c r="B23" s="696" t="s">
        <v>147</v>
      </c>
      <c r="C23" s="697"/>
      <c r="D23" s="156">
        <v>898984</v>
      </c>
      <c r="E23" s="230">
        <f t="shared" si="0"/>
        <v>0.5</v>
      </c>
      <c r="F23" s="226">
        <v>1.1000000000000001</v>
      </c>
      <c r="G23" s="176"/>
      <c r="H23" s="725" t="s">
        <v>148</v>
      </c>
      <c r="I23" s="726"/>
      <c r="J23" s="649">
        <v>407814</v>
      </c>
      <c r="K23" s="651"/>
      <c r="L23" s="227">
        <f t="shared" si="1"/>
        <v>0.2</v>
      </c>
      <c r="M23" s="680">
        <v>2.8</v>
      </c>
      <c r="N23" s="786"/>
      <c r="O23" s="156">
        <v>407814</v>
      </c>
      <c r="P23" s="787">
        <v>82701886</v>
      </c>
      <c r="Q23" s="788"/>
      <c r="R23" s="240" t="s">
        <v>18</v>
      </c>
    </row>
    <row r="24" spans="1:21" ht="23.25" customHeight="1" x14ac:dyDescent="0.15">
      <c r="B24" s="696" t="s">
        <v>149</v>
      </c>
      <c r="C24" s="697"/>
      <c r="D24" s="156">
        <v>29878860</v>
      </c>
      <c r="E24" s="230">
        <f t="shared" si="0"/>
        <v>16.3</v>
      </c>
      <c r="F24" s="232">
        <v>-25.7</v>
      </c>
      <c r="G24" s="727" t="s">
        <v>150</v>
      </c>
      <c r="H24" s="725" t="s">
        <v>151</v>
      </c>
      <c r="I24" s="726"/>
      <c r="J24" s="649">
        <v>11283043</v>
      </c>
      <c r="K24" s="651"/>
      <c r="L24" s="227">
        <f t="shared" si="1"/>
        <v>6.3</v>
      </c>
      <c r="M24" s="680">
        <v>15</v>
      </c>
      <c r="N24" s="786"/>
      <c r="O24" s="156">
        <v>4440238</v>
      </c>
      <c r="P24" s="241" t="s">
        <v>152</v>
      </c>
      <c r="Q24" s="239"/>
      <c r="R24" s="240"/>
    </row>
    <row r="25" spans="1:21" ht="23.25" customHeight="1" x14ac:dyDescent="0.15">
      <c r="B25" s="696" t="s">
        <v>153</v>
      </c>
      <c r="C25" s="697"/>
      <c r="D25" s="156">
        <v>18915018</v>
      </c>
      <c r="E25" s="230">
        <f t="shared" si="0"/>
        <v>10.3</v>
      </c>
      <c r="F25" s="232">
        <v>30.9</v>
      </c>
      <c r="G25" s="727"/>
      <c r="H25" s="723" t="s">
        <v>120</v>
      </c>
      <c r="I25" s="144" t="s">
        <v>154</v>
      </c>
      <c r="J25" s="649">
        <v>2720842</v>
      </c>
      <c r="K25" s="651"/>
      <c r="L25" s="227">
        <f t="shared" si="1"/>
        <v>1.5</v>
      </c>
      <c r="M25" s="680">
        <v>17.3</v>
      </c>
      <c r="N25" s="786"/>
      <c r="O25" s="156">
        <v>900934</v>
      </c>
      <c r="P25" s="787">
        <v>103408198</v>
      </c>
      <c r="Q25" s="788"/>
      <c r="R25" s="240" t="s">
        <v>18</v>
      </c>
    </row>
    <row r="26" spans="1:21" ht="23.25" customHeight="1" x14ac:dyDescent="0.15">
      <c r="B26" s="696" t="s">
        <v>155</v>
      </c>
      <c r="C26" s="697"/>
      <c r="D26" s="156">
        <v>1936827</v>
      </c>
      <c r="E26" s="230">
        <f t="shared" si="0"/>
        <v>1.1000000000000001</v>
      </c>
      <c r="F26" s="232">
        <v>4.5</v>
      </c>
      <c r="G26" s="727"/>
      <c r="H26" s="724"/>
      <c r="I26" s="144" t="s">
        <v>156</v>
      </c>
      <c r="J26" s="649">
        <v>8562201</v>
      </c>
      <c r="K26" s="651"/>
      <c r="L26" s="227">
        <f t="shared" si="1"/>
        <v>4.8</v>
      </c>
      <c r="M26" s="680">
        <v>14.2</v>
      </c>
      <c r="N26" s="786"/>
      <c r="O26" s="156">
        <v>3539304</v>
      </c>
      <c r="R26" s="180"/>
    </row>
    <row r="27" spans="1:21" ht="23.25" customHeight="1" x14ac:dyDescent="0.15">
      <c r="B27" s="696" t="s">
        <v>157</v>
      </c>
      <c r="C27" s="697"/>
      <c r="D27" s="156">
        <v>521593</v>
      </c>
      <c r="E27" s="230">
        <f t="shared" si="0"/>
        <v>0.3</v>
      </c>
      <c r="F27" s="232">
        <v>86.2</v>
      </c>
      <c r="G27" s="728"/>
      <c r="H27" s="712" t="s">
        <v>158</v>
      </c>
      <c r="I27" s="713"/>
      <c r="J27" s="649">
        <v>0</v>
      </c>
      <c r="K27" s="651"/>
      <c r="L27" s="227" t="str">
        <f t="shared" si="1"/>
        <v>－</v>
      </c>
      <c r="M27" s="680" t="s">
        <v>124</v>
      </c>
      <c r="N27" s="786"/>
      <c r="O27" s="156">
        <v>0</v>
      </c>
      <c r="P27" s="787"/>
      <c r="Q27" s="788"/>
      <c r="R27" s="240"/>
      <c r="U27" s="1"/>
    </row>
    <row r="28" spans="1:21" ht="23.25" customHeight="1" x14ac:dyDescent="0.15">
      <c r="B28" s="696" t="s">
        <v>159</v>
      </c>
      <c r="C28" s="697"/>
      <c r="D28" s="156">
        <v>12246664</v>
      </c>
      <c r="E28" s="234">
        <f t="shared" si="0"/>
        <v>6.7</v>
      </c>
      <c r="F28" s="232">
        <v>342.5</v>
      </c>
      <c r="G28" s="729"/>
      <c r="H28" s="718" t="s">
        <v>160</v>
      </c>
      <c r="I28" s="719"/>
      <c r="J28" s="649">
        <v>0</v>
      </c>
      <c r="K28" s="651"/>
      <c r="L28" s="227" t="str">
        <f t="shared" si="1"/>
        <v>－</v>
      </c>
      <c r="M28" s="680" t="s">
        <v>124</v>
      </c>
      <c r="N28" s="786"/>
      <c r="O28" s="156">
        <v>0</v>
      </c>
      <c r="P28" s="789"/>
      <c r="Q28" s="790"/>
      <c r="R28" s="791"/>
      <c r="U28" s="44"/>
    </row>
    <row r="29" spans="1:21" ht="23.25" customHeight="1" x14ac:dyDescent="0.15">
      <c r="B29" s="696" t="s">
        <v>161</v>
      </c>
      <c r="C29" s="697"/>
      <c r="D29" s="156">
        <v>4650921</v>
      </c>
      <c r="E29" s="230">
        <f t="shared" si="0"/>
        <v>2.5</v>
      </c>
      <c r="F29" s="232">
        <v>-27.2</v>
      </c>
      <c r="G29" s="698" t="s">
        <v>162</v>
      </c>
      <c r="H29" s="659"/>
      <c r="I29" s="618"/>
      <c r="J29" s="649">
        <f>SUM(J13:K22)</f>
        <v>178299812</v>
      </c>
      <c r="K29" s="651"/>
      <c r="L29" s="242">
        <f t="shared" si="1"/>
        <v>100</v>
      </c>
      <c r="M29" s="784">
        <v>3.6</v>
      </c>
      <c r="N29" s="785"/>
      <c r="O29" s="182">
        <f>SUM(O13:O22)</f>
        <v>126732789</v>
      </c>
      <c r="P29" s="789"/>
      <c r="Q29" s="790"/>
      <c r="R29" s="791"/>
      <c r="U29" s="1"/>
    </row>
    <row r="30" spans="1:21" ht="23.25" customHeight="1" x14ac:dyDescent="0.15">
      <c r="B30" s="696" t="s">
        <v>163</v>
      </c>
      <c r="C30" s="697"/>
      <c r="D30" s="156">
        <v>2306893</v>
      </c>
      <c r="E30" s="230">
        <f t="shared" si="0"/>
        <v>1.3</v>
      </c>
      <c r="F30" s="226">
        <v>-29.7</v>
      </c>
      <c r="G30" s="701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3"/>
      <c r="U30" s="1"/>
    </row>
    <row r="31" spans="1:21" ht="23.25" customHeight="1" x14ac:dyDescent="0.15">
      <c r="B31" s="696" t="s">
        <v>164</v>
      </c>
      <c r="C31" s="697"/>
      <c r="D31" s="156">
        <v>2749000</v>
      </c>
      <c r="E31" s="230">
        <f t="shared" si="0"/>
        <v>1.5</v>
      </c>
      <c r="F31" s="226">
        <v>105.1</v>
      </c>
      <c r="G31" s="704"/>
      <c r="H31" s="705"/>
      <c r="I31" s="705"/>
      <c r="J31" s="705"/>
      <c r="K31" s="705"/>
      <c r="L31" s="705"/>
      <c r="M31" s="705"/>
      <c r="N31" s="705"/>
      <c r="O31" s="705"/>
      <c r="P31" s="705"/>
      <c r="Q31" s="705"/>
      <c r="R31" s="706"/>
      <c r="U31" s="183"/>
    </row>
    <row r="32" spans="1:21" ht="23.25" customHeight="1" x14ac:dyDescent="0.15">
      <c r="B32" s="696" t="s">
        <v>165</v>
      </c>
      <c r="C32" s="697"/>
      <c r="D32" s="156">
        <f>SUM(D21:D31)</f>
        <v>79855089</v>
      </c>
      <c r="E32" s="234">
        <f t="shared" si="0"/>
        <v>43.6</v>
      </c>
      <c r="F32" s="226">
        <v>3.2</v>
      </c>
      <c r="G32" s="704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</row>
    <row r="33" spans="1:20" ht="23.25" customHeight="1" thickBot="1" x14ac:dyDescent="0.2">
      <c r="B33" s="710" t="s">
        <v>75</v>
      </c>
      <c r="C33" s="711"/>
      <c r="D33" s="184">
        <f>D20+D32</f>
        <v>182995345</v>
      </c>
      <c r="E33" s="243">
        <f t="shared" si="0"/>
        <v>100</v>
      </c>
      <c r="F33" s="244">
        <v>3.5</v>
      </c>
      <c r="G33" s="707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9"/>
    </row>
    <row r="34" spans="1:20" ht="7.5" customHeight="1" thickBot="1" x14ac:dyDescent="0.2">
      <c r="A34" s="85"/>
      <c r="B34" s="187"/>
      <c r="C34" s="187"/>
      <c r="D34" s="188"/>
      <c r="E34" s="189"/>
      <c r="F34" s="189"/>
      <c r="G34" s="190"/>
      <c r="H34" s="190"/>
      <c r="I34" s="190"/>
      <c r="J34" s="190"/>
      <c r="K34" s="191"/>
      <c r="L34" s="192"/>
      <c r="M34" s="193"/>
      <c r="N34" s="193"/>
      <c r="O34" s="192"/>
      <c r="P34" s="192"/>
      <c r="Q34" s="192"/>
      <c r="R34" s="192"/>
    </row>
    <row r="35" spans="1:20" s="194" customFormat="1" ht="23.1" customHeight="1" x14ac:dyDescent="0.15">
      <c r="B35" s="688" t="s">
        <v>166</v>
      </c>
      <c r="C35" s="689"/>
      <c r="D35" s="689"/>
      <c r="E35" s="689"/>
      <c r="F35" s="689"/>
      <c r="G35" s="689"/>
      <c r="H35" s="689"/>
      <c r="I35" s="689"/>
      <c r="J35" s="690"/>
      <c r="K35" s="691" t="s">
        <v>167</v>
      </c>
      <c r="L35" s="692"/>
      <c r="M35" s="692"/>
      <c r="N35" s="692"/>
      <c r="O35" s="692"/>
      <c r="P35" s="692"/>
      <c r="Q35" s="692"/>
      <c r="R35" s="693"/>
    </row>
    <row r="36" spans="1:20" s="194" customFormat="1" ht="20.100000000000001" customHeight="1" x14ac:dyDescent="0.15">
      <c r="B36" s="654" t="s">
        <v>12</v>
      </c>
      <c r="C36" s="655"/>
      <c r="D36" s="195" t="s">
        <v>102</v>
      </c>
      <c r="E36" s="195" t="s">
        <v>103</v>
      </c>
      <c r="F36" s="195" t="s">
        <v>104</v>
      </c>
      <c r="G36" s="671" t="s">
        <v>105</v>
      </c>
      <c r="H36" s="670"/>
      <c r="I36" s="655"/>
      <c r="J36" s="196" t="s">
        <v>103</v>
      </c>
      <c r="K36" s="669" t="s">
        <v>12</v>
      </c>
      <c r="L36" s="670"/>
      <c r="M36" s="655"/>
      <c r="N36" s="671" t="s">
        <v>168</v>
      </c>
      <c r="O36" s="655"/>
      <c r="P36" s="197" t="s">
        <v>169</v>
      </c>
      <c r="Q36" s="694" t="s">
        <v>170</v>
      </c>
      <c r="R36" s="695"/>
    </row>
    <row r="37" spans="1:20" s="208" customFormat="1" ht="20.100000000000001" customHeight="1" x14ac:dyDescent="0.2">
      <c r="A37" s="198"/>
      <c r="B37" s="199"/>
      <c r="C37" s="200"/>
      <c r="D37" s="201" t="s">
        <v>18</v>
      </c>
      <c r="E37" s="202" t="s">
        <v>20</v>
      </c>
      <c r="F37" s="202" t="s">
        <v>20</v>
      </c>
      <c r="G37" s="203"/>
      <c r="H37" s="203"/>
      <c r="I37" s="204" t="s">
        <v>18</v>
      </c>
      <c r="J37" s="205" t="s">
        <v>20</v>
      </c>
      <c r="K37" s="669" t="s">
        <v>171</v>
      </c>
      <c r="L37" s="670"/>
      <c r="M37" s="655"/>
      <c r="N37" s="649">
        <v>48921808</v>
      </c>
      <c r="O37" s="651"/>
      <c r="P37" s="206">
        <f t="shared" ref="P37:P43" si="3">IF(N37=0,"－",ROUND(N37/$N$43*100,1))</f>
        <v>88.3</v>
      </c>
      <c r="Q37" s="680">
        <v>2.2000000000000002</v>
      </c>
      <c r="R37" s="681"/>
      <c r="S37" s="207"/>
      <c r="T37" s="207"/>
    </row>
    <row r="38" spans="1:20" ht="20.100000000000001" customHeight="1" x14ac:dyDescent="0.15">
      <c r="A38" s="180"/>
      <c r="B38" s="624" t="s">
        <v>172</v>
      </c>
      <c r="C38" s="625"/>
      <c r="D38" s="209">
        <v>717030</v>
      </c>
      <c r="E38" s="219">
        <f t="shared" ref="E38:E51" si="4">IF(D38=0,"－",ROUND(D38/$D$51*100,1))</f>
        <v>0.4</v>
      </c>
      <c r="F38" s="210">
        <v>5.0999999999999996</v>
      </c>
      <c r="G38" s="685">
        <v>717030</v>
      </c>
      <c r="H38" s="686"/>
      <c r="I38" s="687"/>
      <c r="J38" s="245">
        <f t="shared" ref="J38:J51" si="5">IF(G38=0,"－",ROUND(G38/$G$51*100,1))</f>
        <v>0.6</v>
      </c>
      <c r="K38" s="669" t="s">
        <v>173</v>
      </c>
      <c r="L38" s="670"/>
      <c r="M38" s="655"/>
      <c r="N38" s="649">
        <v>116989</v>
      </c>
      <c r="O38" s="651"/>
      <c r="P38" s="206">
        <f t="shared" si="3"/>
        <v>0.2</v>
      </c>
      <c r="Q38" s="680">
        <v>0</v>
      </c>
      <c r="R38" s="681"/>
      <c r="S38" s="95"/>
      <c r="T38" s="95"/>
    </row>
    <row r="39" spans="1:20" ht="20.100000000000001" customHeight="1" x14ac:dyDescent="0.15">
      <c r="A39" s="180"/>
      <c r="B39" s="654" t="s">
        <v>174</v>
      </c>
      <c r="C39" s="655"/>
      <c r="D39" s="168">
        <v>22240991</v>
      </c>
      <c r="E39" s="219">
        <f t="shared" si="4"/>
        <v>12.5</v>
      </c>
      <c r="F39" s="210">
        <v>1.3</v>
      </c>
      <c r="G39" s="649">
        <v>18484616</v>
      </c>
      <c r="H39" s="650"/>
      <c r="I39" s="651"/>
      <c r="J39" s="246">
        <f t="shared" si="5"/>
        <v>14.6</v>
      </c>
      <c r="K39" s="669" t="s">
        <v>175</v>
      </c>
      <c r="L39" s="670"/>
      <c r="M39" s="655"/>
      <c r="N39" s="649">
        <v>6294127</v>
      </c>
      <c r="O39" s="651"/>
      <c r="P39" s="206">
        <f t="shared" si="3"/>
        <v>11.4</v>
      </c>
      <c r="Q39" s="680">
        <v>7</v>
      </c>
      <c r="R39" s="681"/>
    </row>
    <row r="40" spans="1:20" ht="20.100000000000001" customHeight="1" x14ac:dyDescent="0.15">
      <c r="A40" s="180"/>
      <c r="B40" s="654" t="s">
        <v>176</v>
      </c>
      <c r="C40" s="655"/>
      <c r="D40" s="168">
        <v>96839731</v>
      </c>
      <c r="E40" s="219">
        <f t="shared" si="4"/>
        <v>54.3</v>
      </c>
      <c r="F40" s="210">
        <v>5.0999999999999996</v>
      </c>
      <c r="G40" s="649">
        <v>58816705</v>
      </c>
      <c r="H40" s="650"/>
      <c r="I40" s="651"/>
      <c r="J40" s="246">
        <f t="shared" si="5"/>
        <v>46.4</v>
      </c>
      <c r="K40" s="669" t="s">
        <v>177</v>
      </c>
      <c r="L40" s="670"/>
      <c r="M40" s="655"/>
      <c r="N40" s="649">
        <v>0</v>
      </c>
      <c r="O40" s="651"/>
      <c r="P40" s="206" t="str">
        <f t="shared" si="3"/>
        <v>－</v>
      </c>
      <c r="Q40" s="680" t="s">
        <v>124</v>
      </c>
      <c r="R40" s="681"/>
    </row>
    <row r="41" spans="1:20" ht="20.100000000000001" customHeight="1" x14ac:dyDescent="0.15">
      <c r="A41" s="180"/>
      <c r="B41" s="654" t="s">
        <v>179</v>
      </c>
      <c r="C41" s="655"/>
      <c r="D41" s="209">
        <v>18378250</v>
      </c>
      <c r="E41" s="219">
        <f t="shared" si="4"/>
        <v>10.3</v>
      </c>
      <c r="F41" s="210">
        <v>-14.5</v>
      </c>
      <c r="G41" s="649">
        <v>14835867</v>
      </c>
      <c r="H41" s="650"/>
      <c r="I41" s="651"/>
      <c r="J41" s="246">
        <f t="shared" si="5"/>
        <v>11.7</v>
      </c>
      <c r="K41" s="669" t="s">
        <v>180</v>
      </c>
      <c r="L41" s="670"/>
      <c r="M41" s="655"/>
      <c r="N41" s="649">
        <v>62831</v>
      </c>
      <c r="O41" s="651"/>
      <c r="P41" s="206">
        <f t="shared" si="3"/>
        <v>0.1</v>
      </c>
      <c r="Q41" s="680">
        <v>16.100000000000001</v>
      </c>
      <c r="R41" s="681"/>
    </row>
    <row r="42" spans="1:20" ht="20.100000000000001" customHeight="1" x14ac:dyDescent="0.15">
      <c r="A42" s="180"/>
      <c r="B42" s="654" t="s">
        <v>181</v>
      </c>
      <c r="C42" s="655"/>
      <c r="D42" s="168">
        <v>1116434</v>
      </c>
      <c r="E42" s="219">
        <f t="shared" si="4"/>
        <v>0.6</v>
      </c>
      <c r="F42" s="210">
        <v>7.7</v>
      </c>
      <c r="G42" s="649">
        <v>994580</v>
      </c>
      <c r="H42" s="650"/>
      <c r="I42" s="651"/>
      <c r="J42" s="246">
        <f t="shared" si="5"/>
        <v>0.8</v>
      </c>
      <c r="K42" s="669" t="s">
        <v>182</v>
      </c>
      <c r="L42" s="670"/>
      <c r="M42" s="655"/>
      <c r="N42" s="649">
        <v>0</v>
      </c>
      <c r="O42" s="651"/>
      <c r="P42" s="234" t="str">
        <f t="shared" si="3"/>
        <v>－</v>
      </c>
      <c r="Q42" s="680" t="s">
        <v>124</v>
      </c>
      <c r="R42" s="681"/>
    </row>
    <row r="43" spans="1:20" ht="20.100000000000001" customHeight="1" x14ac:dyDescent="0.15">
      <c r="A43" s="180"/>
      <c r="B43" s="654" t="s">
        <v>183</v>
      </c>
      <c r="C43" s="655"/>
      <c r="D43" s="168">
        <v>0</v>
      </c>
      <c r="E43" s="219" t="str">
        <f t="shared" si="4"/>
        <v>－</v>
      </c>
      <c r="F43" s="210" t="s">
        <v>124</v>
      </c>
      <c r="G43" s="649">
        <v>0</v>
      </c>
      <c r="H43" s="650"/>
      <c r="I43" s="651"/>
      <c r="J43" s="246" t="str">
        <f t="shared" si="5"/>
        <v>－</v>
      </c>
      <c r="K43" s="669" t="s">
        <v>75</v>
      </c>
      <c r="L43" s="670"/>
      <c r="M43" s="655"/>
      <c r="N43" s="649">
        <f>SUM(N37:O42)</f>
        <v>55395755</v>
      </c>
      <c r="O43" s="651"/>
      <c r="P43" s="234">
        <f t="shared" si="3"/>
        <v>100</v>
      </c>
      <c r="Q43" s="680">
        <v>2.7</v>
      </c>
      <c r="R43" s="681"/>
    </row>
    <row r="44" spans="1:20" ht="20.100000000000001" customHeight="1" x14ac:dyDescent="0.15">
      <c r="A44" s="180"/>
      <c r="B44" s="654" t="s">
        <v>184</v>
      </c>
      <c r="C44" s="655"/>
      <c r="D44" s="209">
        <v>7950869</v>
      </c>
      <c r="E44" s="219">
        <f t="shared" si="4"/>
        <v>4.5</v>
      </c>
      <c r="F44" s="210">
        <v>76.7</v>
      </c>
      <c r="G44" s="649">
        <v>7816634</v>
      </c>
      <c r="H44" s="650"/>
      <c r="I44" s="651"/>
      <c r="J44" s="246">
        <f t="shared" si="5"/>
        <v>6.2</v>
      </c>
      <c r="K44" s="682" t="s">
        <v>185</v>
      </c>
      <c r="L44" s="683"/>
      <c r="M44" s="683"/>
      <c r="N44" s="683"/>
      <c r="O44" s="683"/>
      <c r="P44" s="683"/>
      <c r="Q44" s="683"/>
      <c r="R44" s="684"/>
    </row>
    <row r="45" spans="1:20" ht="20.100000000000001" customHeight="1" x14ac:dyDescent="0.15">
      <c r="A45" s="180"/>
      <c r="B45" s="654" t="s">
        <v>186</v>
      </c>
      <c r="C45" s="655"/>
      <c r="D45" s="168">
        <v>9901642</v>
      </c>
      <c r="E45" s="219">
        <f t="shared" si="4"/>
        <v>5.6</v>
      </c>
      <c r="F45" s="210">
        <v>-1.2</v>
      </c>
      <c r="G45" s="649">
        <v>7183411</v>
      </c>
      <c r="H45" s="650"/>
      <c r="I45" s="651"/>
      <c r="J45" s="246">
        <f t="shared" si="5"/>
        <v>5.7</v>
      </c>
      <c r="K45" s="669" t="s">
        <v>187</v>
      </c>
      <c r="L45" s="670"/>
      <c r="M45" s="655"/>
      <c r="N45" s="671" t="s">
        <v>188</v>
      </c>
      <c r="O45" s="655"/>
      <c r="P45" s="672" t="s">
        <v>189</v>
      </c>
      <c r="Q45" s="673"/>
      <c r="R45" s="674"/>
      <c r="S45" s="213"/>
      <c r="T45" s="213"/>
    </row>
    <row r="46" spans="1:20" ht="20.100000000000001" customHeight="1" thickBot="1" x14ac:dyDescent="0.2">
      <c r="A46" s="180"/>
      <c r="B46" s="654" t="s">
        <v>190</v>
      </c>
      <c r="C46" s="655"/>
      <c r="D46" s="168">
        <v>1211558</v>
      </c>
      <c r="E46" s="219">
        <f t="shared" si="4"/>
        <v>0.7</v>
      </c>
      <c r="F46" s="210">
        <v>-6.6</v>
      </c>
      <c r="G46" s="649">
        <v>969296</v>
      </c>
      <c r="H46" s="650"/>
      <c r="I46" s="651"/>
      <c r="J46" s="246">
        <f t="shared" si="5"/>
        <v>0.8</v>
      </c>
      <c r="K46" s="675">
        <v>98.9</v>
      </c>
      <c r="L46" s="676"/>
      <c r="M46" s="677"/>
      <c r="N46" s="678">
        <v>33.5</v>
      </c>
      <c r="O46" s="677"/>
      <c r="P46" s="678">
        <v>97.4</v>
      </c>
      <c r="Q46" s="676"/>
      <c r="R46" s="679"/>
      <c r="S46" s="214"/>
      <c r="T46" s="214"/>
    </row>
    <row r="47" spans="1:20" ht="20.100000000000001" customHeight="1" thickTop="1" x14ac:dyDescent="0.15">
      <c r="A47" s="180"/>
      <c r="B47" s="654" t="s">
        <v>191</v>
      </c>
      <c r="C47" s="655"/>
      <c r="D47" s="209">
        <v>17914455</v>
      </c>
      <c r="E47" s="219">
        <f t="shared" si="4"/>
        <v>10</v>
      </c>
      <c r="F47" s="210">
        <v>7.4</v>
      </c>
      <c r="G47" s="649">
        <v>14885798</v>
      </c>
      <c r="H47" s="650"/>
      <c r="I47" s="651"/>
      <c r="J47" s="246">
        <f t="shared" si="5"/>
        <v>11.7</v>
      </c>
      <c r="K47" s="656" t="s">
        <v>192</v>
      </c>
      <c r="L47" s="657"/>
      <c r="M47" s="657"/>
      <c r="N47" s="657"/>
      <c r="O47" s="657"/>
      <c r="P47" s="657"/>
      <c r="Q47" s="657"/>
      <c r="R47" s="658"/>
    </row>
    <row r="48" spans="1:20" ht="20.100000000000001" customHeight="1" x14ac:dyDescent="0.15">
      <c r="A48" s="180"/>
      <c r="B48" s="654" t="s">
        <v>193</v>
      </c>
      <c r="C48" s="655"/>
      <c r="D48" s="168">
        <v>0</v>
      </c>
      <c r="E48" s="219" t="str">
        <f t="shared" si="4"/>
        <v>－</v>
      </c>
      <c r="F48" s="210" t="s">
        <v>124</v>
      </c>
      <c r="G48" s="649">
        <v>0</v>
      </c>
      <c r="H48" s="650"/>
      <c r="I48" s="651"/>
      <c r="J48" s="246" t="str">
        <f t="shared" si="5"/>
        <v>－</v>
      </c>
      <c r="K48" s="630" t="s">
        <v>12</v>
      </c>
      <c r="L48" s="659"/>
      <c r="M48" s="618"/>
      <c r="N48" s="661" t="s">
        <v>194</v>
      </c>
      <c r="O48" s="662"/>
      <c r="P48" s="665" t="s">
        <v>170</v>
      </c>
      <c r="Q48" s="667" t="s">
        <v>195</v>
      </c>
      <c r="R48" s="668"/>
      <c r="S48" s="215"/>
      <c r="T48" s="215"/>
    </row>
    <row r="49" spans="1:20" ht="20.100000000000001" customHeight="1" x14ac:dyDescent="0.15">
      <c r="A49" s="180"/>
      <c r="B49" s="654" t="s">
        <v>118</v>
      </c>
      <c r="C49" s="655"/>
      <c r="D49" s="168">
        <v>2028852</v>
      </c>
      <c r="E49" s="219">
        <f t="shared" si="4"/>
        <v>1.1000000000000001</v>
      </c>
      <c r="F49" s="210">
        <v>-13.5</v>
      </c>
      <c r="G49" s="649">
        <v>2028852</v>
      </c>
      <c r="H49" s="650"/>
      <c r="I49" s="651"/>
      <c r="J49" s="246">
        <f t="shared" si="5"/>
        <v>1.6</v>
      </c>
      <c r="K49" s="626"/>
      <c r="L49" s="660"/>
      <c r="M49" s="625"/>
      <c r="N49" s="663"/>
      <c r="O49" s="664"/>
      <c r="P49" s="666"/>
      <c r="Q49" s="652" t="s">
        <v>196</v>
      </c>
      <c r="R49" s="653"/>
      <c r="S49" s="95"/>
      <c r="T49" s="95"/>
    </row>
    <row r="50" spans="1:20" ht="20.100000000000001" customHeight="1" x14ac:dyDescent="0.15">
      <c r="A50" s="180"/>
      <c r="B50" s="654" t="s">
        <v>197</v>
      </c>
      <c r="C50" s="655"/>
      <c r="D50" s="209">
        <v>0</v>
      </c>
      <c r="E50" s="219" t="str">
        <f t="shared" si="4"/>
        <v>－</v>
      </c>
      <c r="F50" s="210" t="s">
        <v>124</v>
      </c>
      <c r="G50" s="649">
        <v>0</v>
      </c>
      <c r="H50" s="650"/>
      <c r="I50" s="651"/>
      <c r="J50" s="246" t="str">
        <f t="shared" si="5"/>
        <v>－</v>
      </c>
      <c r="K50" s="630" t="s">
        <v>198</v>
      </c>
      <c r="L50" s="618"/>
      <c r="M50" s="216" t="s">
        <v>199</v>
      </c>
      <c r="N50" s="619">
        <v>38621123</v>
      </c>
      <c r="O50" s="623"/>
      <c r="P50" s="217">
        <v>4.3</v>
      </c>
      <c r="Q50" s="619">
        <v>6523398</v>
      </c>
      <c r="R50" s="622"/>
      <c r="S50" s="17"/>
      <c r="T50" s="17"/>
    </row>
    <row r="51" spans="1:20" ht="20.100000000000001" customHeight="1" x14ac:dyDescent="0.15">
      <c r="A51" s="180"/>
      <c r="B51" s="631" t="s">
        <v>75</v>
      </c>
      <c r="C51" s="632"/>
      <c r="D51" s="635">
        <f>SUM(D38:D50)</f>
        <v>178299812</v>
      </c>
      <c r="E51" s="780">
        <f t="shared" si="4"/>
        <v>100</v>
      </c>
      <c r="F51" s="639">
        <v>3.6</v>
      </c>
      <c r="G51" s="641">
        <f>SUM(G38:I50)</f>
        <v>126732789</v>
      </c>
      <c r="H51" s="642"/>
      <c r="I51" s="643"/>
      <c r="J51" s="782">
        <f t="shared" si="5"/>
        <v>100</v>
      </c>
      <c r="K51" s="626" t="s">
        <v>200</v>
      </c>
      <c r="L51" s="625"/>
      <c r="M51" s="218" t="s">
        <v>201</v>
      </c>
      <c r="N51" s="627">
        <v>38185104</v>
      </c>
      <c r="O51" s="628"/>
      <c r="P51" s="219">
        <v>4.3</v>
      </c>
      <c r="Q51" s="627">
        <v>0</v>
      </c>
      <c r="R51" s="629"/>
      <c r="S51" s="17"/>
      <c r="T51" s="17"/>
    </row>
    <row r="52" spans="1:20" ht="20.100000000000001" customHeight="1" thickBot="1" x14ac:dyDescent="0.2">
      <c r="A52" s="180"/>
      <c r="B52" s="633"/>
      <c r="C52" s="634"/>
      <c r="D52" s="636"/>
      <c r="E52" s="781"/>
      <c r="F52" s="640"/>
      <c r="G52" s="644"/>
      <c r="H52" s="645"/>
      <c r="I52" s="646"/>
      <c r="J52" s="783"/>
      <c r="K52" s="630" t="s">
        <v>202</v>
      </c>
      <c r="L52" s="618"/>
      <c r="M52" s="216" t="s">
        <v>199</v>
      </c>
      <c r="N52" s="619">
        <v>5635557</v>
      </c>
      <c r="O52" s="623"/>
      <c r="P52" s="217">
        <v>1.8</v>
      </c>
      <c r="Q52" s="619">
        <v>680081</v>
      </c>
      <c r="R52" s="622"/>
      <c r="S52" s="17"/>
      <c r="T52" s="17"/>
    </row>
    <row r="53" spans="1:20" ht="20.100000000000001" customHeight="1" x14ac:dyDescent="0.15">
      <c r="B53" s="220" t="s">
        <v>203</v>
      </c>
      <c r="C53" s="203"/>
      <c r="D53" s="203"/>
      <c r="E53" s="203"/>
      <c r="F53" s="203"/>
      <c r="G53" s="203"/>
      <c r="H53" s="203"/>
      <c r="I53" s="203"/>
      <c r="J53" s="221"/>
      <c r="K53" s="624" t="s">
        <v>200</v>
      </c>
      <c r="L53" s="625"/>
      <c r="M53" s="218" t="s">
        <v>201</v>
      </c>
      <c r="N53" s="614">
        <v>5612982</v>
      </c>
      <c r="O53" s="615"/>
      <c r="P53" s="222">
        <v>1.8</v>
      </c>
      <c r="Q53" s="614">
        <v>0</v>
      </c>
      <c r="R53" s="616"/>
      <c r="S53" s="17"/>
      <c r="T53" s="17"/>
    </row>
    <row r="54" spans="1:20" ht="20.100000000000001" customHeight="1" x14ac:dyDescent="0.15">
      <c r="B54" s="203" t="s">
        <v>204</v>
      </c>
      <c r="C54" s="203"/>
      <c r="D54" s="203"/>
      <c r="E54" s="203"/>
      <c r="F54" s="203"/>
      <c r="G54" s="203"/>
      <c r="H54" s="203"/>
      <c r="I54" s="203"/>
      <c r="J54" s="203"/>
      <c r="K54" s="617" t="s">
        <v>205</v>
      </c>
      <c r="L54" s="618"/>
      <c r="M54" s="216" t="s">
        <v>199</v>
      </c>
      <c r="N54" s="619">
        <v>27781331</v>
      </c>
      <c r="O54" s="623"/>
      <c r="P54" s="217">
        <v>3.9</v>
      </c>
      <c r="Q54" s="619">
        <v>4395416</v>
      </c>
      <c r="R54" s="622"/>
      <c r="S54" s="17"/>
      <c r="T54" s="17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24" t="s">
        <v>206</v>
      </c>
      <c r="L55" s="625"/>
      <c r="M55" s="218" t="s">
        <v>201</v>
      </c>
      <c r="N55" s="614">
        <v>26531936</v>
      </c>
      <c r="O55" s="615"/>
      <c r="P55" s="219">
        <v>4</v>
      </c>
      <c r="Q55" s="614">
        <v>0</v>
      </c>
      <c r="R55" s="616"/>
      <c r="S55" s="17"/>
      <c r="T55" s="17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17" t="s">
        <v>205</v>
      </c>
      <c r="L56" s="618"/>
      <c r="M56" s="216" t="s">
        <v>199</v>
      </c>
      <c r="N56" s="619">
        <v>45713</v>
      </c>
      <c r="O56" s="623"/>
      <c r="P56" s="217">
        <v>-60.4</v>
      </c>
      <c r="Q56" s="619">
        <v>27254</v>
      </c>
      <c r="R56" s="622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612" t="s">
        <v>216</v>
      </c>
      <c r="L57" s="613"/>
      <c r="M57" s="218" t="s">
        <v>201</v>
      </c>
      <c r="N57" s="614">
        <v>45713</v>
      </c>
      <c r="O57" s="615"/>
      <c r="P57" s="222">
        <v>-60.4</v>
      </c>
      <c r="Q57" s="614">
        <v>0</v>
      </c>
      <c r="R57" s="616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17" t="s">
        <v>208</v>
      </c>
      <c r="L58" s="618"/>
      <c r="M58" s="216" t="s">
        <v>199</v>
      </c>
      <c r="N58" s="619" t="s">
        <v>124</v>
      </c>
      <c r="O58" s="623"/>
      <c r="P58" s="217" t="s">
        <v>124</v>
      </c>
      <c r="Q58" s="619" t="s">
        <v>124</v>
      </c>
      <c r="R58" s="622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612" t="s">
        <v>216</v>
      </c>
      <c r="L59" s="613"/>
      <c r="M59" s="218" t="s">
        <v>201</v>
      </c>
      <c r="N59" s="614" t="s">
        <v>124</v>
      </c>
      <c r="O59" s="615"/>
      <c r="P59" s="219" t="s">
        <v>124</v>
      </c>
      <c r="Q59" s="614" t="s">
        <v>124</v>
      </c>
      <c r="R59" s="616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17" t="s">
        <v>208</v>
      </c>
      <c r="L60" s="618"/>
      <c r="M60" s="216" t="s">
        <v>199</v>
      </c>
      <c r="N60" s="619" t="s">
        <v>124</v>
      </c>
      <c r="O60" s="620"/>
      <c r="P60" s="248" t="s">
        <v>124</v>
      </c>
      <c r="Q60" s="621" t="s">
        <v>124</v>
      </c>
      <c r="R60" s="622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606" t="s">
        <v>210</v>
      </c>
      <c r="L61" s="607"/>
      <c r="M61" s="224" t="s">
        <v>201</v>
      </c>
      <c r="N61" s="608" t="s">
        <v>124</v>
      </c>
      <c r="O61" s="609"/>
      <c r="P61" s="249" t="s">
        <v>124</v>
      </c>
      <c r="Q61" s="610" t="s">
        <v>124</v>
      </c>
      <c r="R61" s="611"/>
    </row>
    <row r="62" spans="1:20" ht="19.5" customHeight="1" x14ac:dyDescent="0.15"/>
    <row r="63" spans="1:20" ht="19.5" customHeight="1" x14ac:dyDescent="0.15"/>
    <row r="64" spans="1:20" ht="24" customHeight="1" x14ac:dyDescent="0.15"/>
    <row r="65" s="2" customFormat="1" ht="19.5" customHeight="1" x14ac:dyDescent="0.15"/>
    <row r="66" s="2" customFormat="1" ht="19.5" customHeight="1" x14ac:dyDescent="0.15"/>
    <row r="67" s="2" customFormat="1" ht="19.5" customHeight="1" x14ac:dyDescent="0.15"/>
    <row r="68" s="2" customFormat="1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33">
    <cfRule type="expression" dxfId="41" priority="2" stopIfTrue="1">
      <formula>"IF(AND(D6=0,F6=0,【参考】24右!F6=0））"</formula>
    </cfRule>
  </conditionalFormatting>
  <conditionalFormatting sqref="M6:N29">
    <cfRule type="expression" dxfId="40" priority="1" stopIfTrue="1">
      <formula>"IF（F6=0,【参考】24右!F6＝0,'25年度右'!D6＝0）"</formula>
    </cfRule>
  </conditionalFormatting>
  <printOptions horizontalCentered="1" verticalCentered="1" gridLinesSet="0"/>
  <pageMargins left="0.39370078740157483" right="0.39370078740157483" top="0.23622047244094491" bottom="0.35433070866141736" header="0.43307086614173229" footer="0.39370078740157483"/>
  <pageSetup paperSize="9" scale="65" fitToWidth="0" pageOrder="overThenDown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6641-D824-4E30-B043-69DD6E5C9C0F}">
  <sheetPr>
    <pageSetUpPr fitToPage="1"/>
  </sheetPr>
  <dimension ref="A1:AN58"/>
  <sheetViews>
    <sheetView view="pageBreakPreview" zoomScale="80" zoomScaleNormal="75" zoomScaleSheetLayoutView="80" workbookViewId="0"/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11.62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4" style="1" customWidth="1"/>
    <col min="13" max="13" width="3" style="1" customWidth="1"/>
    <col min="14" max="14" width="2.125" style="1" customWidth="1"/>
    <col min="15" max="15" width="6.375" style="1" customWidth="1"/>
    <col min="16" max="16" width="2" style="1" customWidth="1"/>
    <col min="17" max="17" width="6.125" style="1" customWidth="1"/>
    <col min="18" max="18" width="5.125" style="1" customWidth="1"/>
    <col min="19" max="19" width="2.875" style="1" customWidth="1"/>
    <col min="20" max="20" width="5.5" style="1" customWidth="1"/>
    <col min="21" max="21" width="3.625" style="1" customWidth="1"/>
    <col min="22" max="23" width="2.75" style="1" customWidth="1"/>
    <col min="24" max="24" width="4.375" style="1" customWidth="1"/>
    <col min="25" max="25" width="4.875" style="1" customWidth="1"/>
    <col min="26" max="26" width="4.625" style="1" customWidth="1"/>
    <col min="27" max="27" width="6.375" style="1" customWidth="1"/>
    <col min="28" max="28" width="3.125" style="1" customWidth="1"/>
    <col min="29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2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604" t="s">
        <v>224</v>
      </c>
      <c r="C2" s="604"/>
      <c r="D2" s="604"/>
      <c r="E2" s="6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582" t="s">
        <v>1</v>
      </c>
      <c r="C4" s="583"/>
      <c r="D4" s="583"/>
      <c r="E4" s="583"/>
      <c r="F4" s="583"/>
      <c r="G4" s="583"/>
      <c r="H4" s="583"/>
      <c r="I4" s="584"/>
      <c r="J4" s="585" t="s">
        <v>2</v>
      </c>
      <c r="K4" s="583"/>
      <c r="L4" s="583"/>
      <c r="M4" s="583"/>
      <c r="N4" s="584"/>
      <c r="O4" s="585" t="s">
        <v>3</v>
      </c>
      <c r="P4" s="583"/>
      <c r="Q4" s="583"/>
      <c r="R4" s="583"/>
      <c r="S4" s="583"/>
      <c r="T4" s="583"/>
      <c r="U4" s="584"/>
      <c r="V4" s="585" t="s">
        <v>4</v>
      </c>
      <c r="W4" s="583"/>
      <c r="X4" s="583"/>
      <c r="Y4" s="583"/>
      <c r="Z4" s="583"/>
      <c r="AA4" s="583"/>
      <c r="AB4" s="584"/>
      <c r="AC4" s="585" t="s">
        <v>5</v>
      </c>
      <c r="AD4" s="583"/>
      <c r="AE4" s="583"/>
      <c r="AF4" s="583"/>
      <c r="AG4" s="583"/>
      <c r="AH4" s="583"/>
      <c r="AI4" s="583"/>
      <c r="AJ4" s="583"/>
      <c r="AK4" s="605"/>
      <c r="AL4" s="8"/>
    </row>
    <row r="5" spans="1:38" s="17" customFormat="1" ht="28.5" customHeight="1" x14ac:dyDescent="0.15">
      <c r="A5" s="10"/>
      <c r="B5" s="11" t="s">
        <v>6</v>
      </c>
      <c r="C5" s="12"/>
      <c r="D5" s="13"/>
      <c r="E5" s="388">
        <v>240069</v>
      </c>
      <c r="F5" s="388"/>
      <c r="G5" s="388"/>
      <c r="H5" s="388"/>
      <c r="I5" s="14" t="s">
        <v>7</v>
      </c>
      <c r="J5" s="599">
        <v>11.29</v>
      </c>
      <c r="K5" s="600"/>
      <c r="L5" s="600"/>
      <c r="M5" s="600"/>
      <c r="N5" s="15" t="s">
        <v>8</v>
      </c>
      <c r="O5" s="601">
        <v>21264</v>
      </c>
      <c r="P5" s="596"/>
      <c r="Q5" s="596"/>
      <c r="R5" s="596"/>
      <c r="S5" s="596"/>
      <c r="T5" s="596"/>
      <c r="U5" s="14" t="s">
        <v>7</v>
      </c>
      <c r="V5" s="601">
        <v>240069</v>
      </c>
      <c r="W5" s="596"/>
      <c r="X5" s="596"/>
      <c r="Y5" s="596"/>
      <c r="Z5" s="596"/>
      <c r="AA5" s="596"/>
      <c r="AB5" s="16" t="s">
        <v>7</v>
      </c>
      <c r="AC5" s="602" t="s">
        <v>9</v>
      </c>
      <c r="AD5" s="603"/>
      <c r="AE5" s="603"/>
      <c r="AF5" s="603"/>
      <c r="AG5" s="596">
        <v>232790</v>
      </c>
      <c r="AH5" s="596"/>
      <c r="AI5" s="596"/>
      <c r="AJ5" s="588" t="s">
        <v>7</v>
      </c>
      <c r="AK5" s="589"/>
    </row>
    <row r="6" spans="1:38" s="17" customFormat="1" ht="28.5" customHeight="1" thickBot="1" x14ac:dyDescent="0.2">
      <c r="A6" s="10"/>
      <c r="B6" s="11" t="s">
        <v>10</v>
      </c>
      <c r="C6" s="12"/>
      <c r="D6" s="18"/>
      <c r="E6" s="368">
        <v>219724</v>
      </c>
      <c r="F6" s="368"/>
      <c r="G6" s="368"/>
      <c r="H6" s="368"/>
      <c r="I6" s="19" t="s">
        <v>7</v>
      </c>
      <c r="J6" s="590">
        <v>11.29</v>
      </c>
      <c r="K6" s="591"/>
      <c r="L6" s="591"/>
      <c r="M6" s="591"/>
      <c r="N6" s="20" t="s">
        <v>8</v>
      </c>
      <c r="O6" s="592">
        <v>19462</v>
      </c>
      <c r="P6" s="593"/>
      <c r="Q6" s="593"/>
      <c r="R6" s="593"/>
      <c r="S6" s="593"/>
      <c r="T6" s="593"/>
      <c r="U6" s="19" t="s">
        <v>7</v>
      </c>
      <c r="V6" s="592">
        <v>219724</v>
      </c>
      <c r="W6" s="593"/>
      <c r="X6" s="593"/>
      <c r="Y6" s="593"/>
      <c r="Z6" s="593"/>
      <c r="AA6" s="593"/>
      <c r="AB6" s="21" t="s">
        <v>7</v>
      </c>
      <c r="AC6" s="594" t="s">
        <v>11</v>
      </c>
      <c r="AD6" s="595"/>
      <c r="AE6" s="595"/>
      <c r="AF6" s="595"/>
      <c r="AG6" s="596">
        <v>230201</v>
      </c>
      <c r="AH6" s="596"/>
      <c r="AI6" s="596"/>
      <c r="AJ6" s="597" t="s">
        <v>7</v>
      </c>
      <c r="AK6" s="598"/>
    </row>
    <row r="7" spans="1:38" s="17" customFormat="1" ht="8.1" customHeight="1" thickBot="1" x14ac:dyDescent="0.2">
      <c r="A7" s="19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582" t="s">
        <v>12</v>
      </c>
      <c r="C8" s="583"/>
      <c r="D8" s="583"/>
      <c r="E8" s="583"/>
      <c r="F8" s="584"/>
      <c r="G8" s="585" t="s">
        <v>13</v>
      </c>
      <c r="H8" s="583"/>
      <c r="I8" s="583"/>
      <c r="J8" s="583"/>
      <c r="K8" s="583"/>
      <c r="L8" s="583"/>
      <c r="M8" s="584"/>
      <c r="N8" s="576" t="s">
        <v>14</v>
      </c>
      <c r="O8" s="577"/>
      <c r="P8" s="577"/>
      <c r="Q8" s="577"/>
      <c r="R8" s="578"/>
      <c r="S8" s="576" t="s">
        <v>15</v>
      </c>
      <c r="T8" s="586"/>
      <c r="U8" s="587" t="s">
        <v>16</v>
      </c>
      <c r="V8" s="583"/>
      <c r="W8" s="583"/>
      <c r="X8" s="583"/>
      <c r="Y8" s="584"/>
      <c r="Z8" s="585" t="s">
        <v>13</v>
      </c>
      <c r="AA8" s="583"/>
      <c r="AB8" s="583"/>
      <c r="AC8" s="583"/>
      <c r="AD8" s="583"/>
      <c r="AE8" s="583"/>
      <c r="AF8" s="584"/>
      <c r="AG8" s="576" t="s">
        <v>14</v>
      </c>
      <c r="AH8" s="577"/>
      <c r="AI8" s="577"/>
      <c r="AJ8" s="577"/>
      <c r="AK8" s="578"/>
      <c r="AL8" s="27"/>
    </row>
    <row r="9" spans="1:38" ht="14.25" customHeight="1" x14ac:dyDescent="0.15">
      <c r="A9" s="29"/>
      <c r="B9" s="30" t="s">
        <v>17</v>
      </c>
      <c r="C9" s="31"/>
      <c r="D9" s="32"/>
      <c r="E9" s="32"/>
      <c r="F9" s="33"/>
      <c r="G9" s="34"/>
      <c r="H9" s="33"/>
      <c r="I9" s="33"/>
      <c r="J9" s="33"/>
      <c r="K9" s="35"/>
      <c r="L9" s="35"/>
      <c r="M9" s="35" t="s">
        <v>18</v>
      </c>
      <c r="N9" s="36"/>
      <c r="O9" s="35"/>
      <c r="P9" s="35"/>
      <c r="Q9" s="35"/>
      <c r="R9" s="37" t="s">
        <v>19</v>
      </c>
      <c r="S9" s="36"/>
      <c r="T9" s="33" t="s">
        <v>20</v>
      </c>
      <c r="U9" s="38"/>
      <c r="V9" s="39"/>
      <c r="W9" s="40"/>
      <c r="X9" s="39"/>
      <c r="Y9" s="39"/>
      <c r="Z9" s="41"/>
      <c r="AA9" s="40"/>
      <c r="AB9" s="35"/>
      <c r="AC9" s="35"/>
      <c r="AD9" s="35"/>
      <c r="AE9" s="42" t="s">
        <v>19</v>
      </c>
      <c r="AF9" s="35"/>
      <c r="AG9" s="32"/>
      <c r="AH9" s="43"/>
      <c r="AI9" s="579" t="s">
        <v>19</v>
      </c>
      <c r="AJ9" s="579"/>
      <c r="AK9" s="580"/>
      <c r="AL9" s="44"/>
    </row>
    <row r="10" spans="1:38" ht="25.5" customHeight="1" x14ac:dyDescent="0.15">
      <c r="A10" s="29"/>
      <c r="B10" s="428" t="s">
        <v>21</v>
      </c>
      <c r="C10" s="429"/>
      <c r="D10" s="429"/>
      <c r="E10" s="429"/>
      <c r="F10" s="400" t="s">
        <v>22</v>
      </c>
      <c r="G10" s="395">
        <v>123878869</v>
      </c>
      <c r="H10" s="396"/>
      <c r="I10" s="396"/>
      <c r="J10" s="396"/>
      <c r="K10" s="396"/>
      <c r="L10" s="46"/>
      <c r="M10" s="47"/>
      <c r="N10" s="395">
        <v>137802419</v>
      </c>
      <c r="O10" s="396"/>
      <c r="P10" s="396"/>
      <c r="Q10" s="396"/>
      <c r="R10" s="48"/>
      <c r="S10" s="772">
        <f>IF(N10=0,IF(G10&gt;0,"皆増","－"),IF(G10=0,"皆減",ROUND((G10-N10)/N10*100,1)))</f>
        <v>-10.1</v>
      </c>
      <c r="T10" s="773"/>
      <c r="U10" s="581" t="s">
        <v>23</v>
      </c>
      <c r="V10" s="429"/>
      <c r="W10" s="429"/>
      <c r="X10" s="429"/>
      <c r="Y10" s="400"/>
      <c r="Z10" s="395">
        <v>62006552</v>
      </c>
      <c r="AA10" s="396"/>
      <c r="AB10" s="396"/>
      <c r="AC10" s="396"/>
      <c r="AD10" s="49"/>
      <c r="AE10" s="50"/>
      <c r="AF10" s="395">
        <v>60425151</v>
      </c>
      <c r="AG10" s="396"/>
      <c r="AH10" s="396"/>
      <c r="AI10" s="396"/>
      <c r="AJ10" s="49"/>
      <c r="AK10" s="51"/>
    </row>
    <row r="11" spans="1:38" ht="25.5" customHeight="1" x14ac:dyDescent="0.15">
      <c r="A11" s="29"/>
      <c r="B11" s="382"/>
      <c r="C11" s="383"/>
      <c r="D11" s="383"/>
      <c r="E11" s="383"/>
      <c r="F11" s="384"/>
      <c r="G11" s="375"/>
      <c r="H11" s="376"/>
      <c r="I11" s="376"/>
      <c r="J11" s="376"/>
      <c r="K11" s="376"/>
      <c r="L11" s="55"/>
      <c r="M11" s="56"/>
      <c r="N11" s="375"/>
      <c r="O11" s="376"/>
      <c r="P11" s="376"/>
      <c r="Q11" s="376"/>
      <c r="R11" s="57"/>
      <c r="S11" s="774"/>
      <c r="T11" s="775"/>
      <c r="U11" s="575"/>
      <c r="V11" s="383"/>
      <c r="W11" s="383"/>
      <c r="X11" s="383"/>
      <c r="Y11" s="384"/>
      <c r="Z11" s="375"/>
      <c r="AA11" s="376"/>
      <c r="AB11" s="376"/>
      <c r="AC11" s="376"/>
      <c r="AD11" s="58"/>
      <c r="AE11" s="59"/>
      <c r="AF11" s="375"/>
      <c r="AG11" s="376"/>
      <c r="AH11" s="376"/>
      <c r="AI11" s="376"/>
      <c r="AJ11" s="58"/>
      <c r="AK11" s="60"/>
    </row>
    <row r="12" spans="1:38" ht="25.5" customHeight="1" x14ac:dyDescent="0.15">
      <c r="A12" s="29"/>
      <c r="B12" s="379" t="s">
        <v>24</v>
      </c>
      <c r="C12" s="380"/>
      <c r="D12" s="380"/>
      <c r="E12" s="380"/>
      <c r="F12" s="381" t="s">
        <v>25</v>
      </c>
      <c r="G12" s="350">
        <v>117981176</v>
      </c>
      <c r="H12" s="351"/>
      <c r="I12" s="351"/>
      <c r="J12" s="351"/>
      <c r="K12" s="351"/>
      <c r="L12" s="46"/>
      <c r="M12" s="47"/>
      <c r="N12" s="350">
        <v>132020929</v>
      </c>
      <c r="O12" s="351"/>
      <c r="P12" s="351"/>
      <c r="Q12" s="351"/>
      <c r="R12" s="48"/>
      <c r="S12" s="772">
        <f>IF(N12=0,IF(G12&gt;0,"皆増","－"),IF(G12=0,"皆減",ROUND((G12-N12)/N12*100,1)))</f>
        <v>-10.6</v>
      </c>
      <c r="T12" s="773"/>
      <c r="U12" s="574" t="s">
        <v>26</v>
      </c>
      <c r="V12" s="380"/>
      <c r="W12" s="380"/>
      <c r="X12" s="380"/>
      <c r="Y12" s="381"/>
      <c r="Z12" s="350">
        <v>39476796</v>
      </c>
      <c r="AA12" s="351"/>
      <c r="AB12" s="351"/>
      <c r="AC12" s="351"/>
      <c r="AD12" s="62"/>
      <c r="AE12" s="63" t="s">
        <v>19</v>
      </c>
      <c r="AF12" s="350">
        <v>36696688</v>
      </c>
      <c r="AG12" s="351"/>
      <c r="AH12" s="351"/>
      <c r="AI12" s="351"/>
      <c r="AJ12" s="62"/>
      <c r="AK12" s="64" t="s">
        <v>19</v>
      </c>
      <c r="AL12" s="44"/>
    </row>
    <row r="13" spans="1:38" ht="25.5" customHeight="1" x14ac:dyDescent="0.15">
      <c r="A13" s="29"/>
      <c r="B13" s="382"/>
      <c r="C13" s="383"/>
      <c r="D13" s="383"/>
      <c r="E13" s="383"/>
      <c r="F13" s="384"/>
      <c r="G13" s="375"/>
      <c r="H13" s="376"/>
      <c r="I13" s="376"/>
      <c r="J13" s="376"/>
      <c r="K13" s="376"/>
      <c r="L13" s="55"/>
      <c r="M13" s="56"/>
      <c r="N13" s="375"/>
      <c r="O13" s="376"/>
      <c r="P13" s="376"/>
      <c r="Q13" s="376"/>
      <c r="R13" s="57"/>
      <c r="S13" s="774"/>
      <c r="T13" s="775"/>
      <c r="U13" s="575"/>
      <c r="V13" s="383"/>
      <c r="W13" s="383"/>
      <c r="X13" s="383"/>
      <c r="Y13" s="384"/>
      <c r="Z13" s="375"/>
      <c r="AA13" s="376"/>
      <c r="AB13" s="376"/>
      <c r="AC13" s="376"/>
      <c r="AD13" s="65"/>
      <c r="AE13" s="66"/>
      <c r="AF13" s="375"/>
      <c r="AG13" s="376"/>
      <c r="AH13" s="376"/>
      <c r="AI13" s="376"/>
      <c r="AJ13" s="65"/>
      <c r="AK13" s="67"/>
    </row>
    <row r="14" spans="1:38" ht="25.5" customHeight="1" x14ac:dyDescent="0.15">
      <c r="A14" s="29"/>
      <c r="B14" s="529" t="s">
        <v>27</v>
      </c>
      <c r="C14" s="530"/>
      <c r="D14" s="530"/>
      <c r="E14" s="530"/>
      <c r="F14" s="381" t="s">
        <v>28</v>
      </c>
      <c r="G14" s="350">
        <f>G10-G12</f>
        <v>5897693</v>
      </c>
      <c r="H14" s="351"/>
      <c r="I14" s="351"/>
      <c r="J14" s="351"/>
      <c r="K14" s="351"/>
      <c r="L14" s="46"/>
      <c r="M14" s="47"/>
      <c r="N14" s="350">
        <v>5781490</v>
      </c>
      <c r="O14" s="351"/>
      <c r="P14" s="351"/>
      <c r="Q14" s="351"/>
      <c r="R14" s="68"/>
      <c r="S14" s="772">
        <f>IF(N14=0,IF(G14&gt;0,"皆増","－"),IF(G14=0,"皆減",ROUND((G14-N14)/N14*100,1)))</f>
        <v>2</v>
      </c>
      <c r="T14" s="773"/>
      <c r="U14" s="574" t="s">
        <v>29</v>
      </c>
      <c r="V14" s="380"/>
      <c r="W14" s="380"/>
      <c r="X14" s="380"/>
      <c r="Y14" s="381"/>
      <c r="Z14" s="350">
        <v>69511885</v>
      </c>
      <c r="AA14" s="351"/>
      <c r="AB14" s="351"/>
      <c r="AC14" s="351"/>
      <c r="AD14" s="69"/>
      <c r="AE14" s="63" t="s">
        <v>19</v>
      </c>
      <c r="AF14" s="350">
        <v>67249299</v>
      </c>
      <c r="AG14" s="351"/>
      <c r="AH14" s="351"/>
      <c r="AI14" s="351"/>
      <c r="AJ14" s="69"/>
      <c r="AK14" s="64" t="s">
        <v>19</v>
      </c>
      <c r="AL14" s="44"/>
    </row>
    <row r="15" spans="1:38" ht="25.5" customHeight="1" x14ac:dyDescent="0.15">
      <c r="A15" s="29"/>
      <c r="B15" s="571" t="s">
        <v>30</v>
      </c>
      <c r="C15" s="440"/>
      <c r="D15" s="440"/>
      <c r="E15" s="440"/>
      <c r="F15" s="384"/>
      <c r="G15" s="375"/>
      <c r="H15" s="376"/>
      <c r="I15" s="376"/>
      <c r="J15" s="376"/>
      <c r="K15" s="376"/>
      <c r="L15" s="55"/>
      <c r="M15" s="56"/>
      <c r="N15" s="375"/>
      <c r="O15" s="376"/>
      <c r="P15" s="376"/>
      <c r="Q15" s="376"/>
      <c r="R15" s="57"/>
      <c r="S15" s="774"/>
      <c r="T15" s="775"/>
      <c r="U15" s="575"/>
      <c r="V15" s="383"/>
      <c r="W15" s="383"/>
      <c r="X15" s="383"/>
      <c r="Y15" s="384"/>
      <c r="Z15" s="375"/>
      <c r="AA15" s="376"/>
      <c r="AB15" s="376"/>
      <c r="AC15" s="376"/>
      <c r="AD15" s="65"/>
      <c r="AE15" s="66"/>
      <c r="AF15" s="375"/>
      <c r="AG15" s="376"/>
      <c r="AH15" s="376"/>
      <c r="AI15" s="376"/>
      <c r="AJ15" s="65"/>
      <c r="AK15" s="67"/>
      <c r="AL15" s="70"/>
    </row>
    <row r="16" spans="1:38" ht="25.5" customHeight="1" x14ac:dyDescent="0.15">
      <c r="A16" s="29"/>
      <c r="B16" s="529" t="s">
        <v>31</v>
      </c>
      <c r="C16" s="530"/>
      <c r="D16" s="530"/>
      <c r="E16" s="530"/>
      <c r="F16" s="381" t="s">
        <v>32</v>
      </c>
      <c r="G16" s="350">
        <v>353348</v>
      </c>
      <c r="H16" s="351"/>
      <c r="I16" s="351"/>
      <c r="J16" s="351"/>
      <c r="K16" s="351"/>
      <c r="L16" s="46"/>
      <c r="M16" s="47"/>
      <c r="N16" s="350">
        <v>96038</v>
      </c>
      <c r="O16" s="351"/>
      <c r="P16" s="351"/>
      <c r="Q16" s="351"/>
      <c r="R16" s="48"/>
      <c r="S16" s="772">
        <f>IF(N16=0,IF(G16&gt;0,"皆増","－"),IF(G16=0,"皆減",ROUND((G16-N16)/N16*100,1)))</f>
        <v>267.89999999999998</v>
      </c>
      <c r="T16" s="773"/>
      <c r="U16" s="547" t="s">
        <v>33</v>
      </c>
      <c r="V16" s="548"/>
      <c r="W16" s="548"/>
      <c r="X16" s="548"/>
      <c r="Y16" s="549"/>
      <c r="Z16" s="567" t="s">
        <v>34</v>
      </c>
      <c r="AA16" s="568"/>
      <c r="AB16" s="568"/>
      <c r="AC16" s="568"/>
      <c r="AD16" s="69"/>
      <c r="AE16" s="63" t="s">
        <v>19</v>
      </c>
      <c r="AF16" s="567" t="s">
        <v>34</v>
      </c>
      <c r="AG16" s="568"/>
      <c r="AH16" s="568"/>
      <c r="AI16" s="568"/>
      <c r="AJ16" s="69"/>
      <c r="AK16" s="64" t="s">
        <v>19</v>
      </c>
    </row>
    <row r="17" spans="1:38" ht="25.5" customHeight="1" x14ac:dyDescent="0.15">
      <c r="A17" s="29"/>
      <c r="B17" s="571" t="s">
        <v>35</v>
      </c>
      <c r="C17" s="440"/>
      <c r="D17" s="440"/>
      <c r="E17" s="440"/>
      <c r="F17" s="384"/>
      <c r="G17" s="375"/>
      <c r="H17" s="376"/>
      <c r="I17" s="376"/>
      <c r="J17" s="376"/>
      <c r="K17" s="376"/>
      <c r="L17" s="55"/>
      <c r="M17" s="56"/>
      <c r="N17" s="375"/>
      <c r="O17" s="376"/>
      <c r="P17" s="376"/>
      <c r="Q17" s="376"/>
      <c r="R17" s="57"/>
      <c r="S17" s="774"/>
      <c r="T17" s="775"/>
      <c r="U17" s="550"/>
      <c r="V17" s="551"/>
      <c r="W17" s="551"/>
      <c r="X17" s="551"/>
      <c r="Y17" s="552"/>
      <c r="Z17" s="569"/>
      <c r="AA17" s="570"/>
      <c r="AB17" s="570"/>
      <c r="AC17" s="570"/>
      <c r="AD17" s="71"/>
      <c r="AE17" s="72"/>
      <c r="AF17" s="569"/>
      <c r="AG17" s="570"/>
      <c r="AH17" s="570"/>
      <c r="AI17" s="570"/>
      <c r="AJ17" s="71"/>
      <c r="AK17" s="73"/>
    </row>
    <row r="18" spans="1:38" ht="25.5" customHeight="1" x14ac:dyDescent="0.15">
      <c r="A18" s="29"/>
      <c r="B18" s="572" t="s">
        <v>36</v>
      </c>
      <c r="C18" s="548"/>
      <c r="D18" s="548"/>
      <c r="E18" s="548"/>
      <c r="F18" s="381" t="s">
        <v>37</v>
      </c>
      <c r="G18" s="350">
        <f>G14-G16</f>
        <v>5544345</v>
      </c>
      <c r="H18" s="351"/>
      <c r="I18" s="351"/>
      <c r="J18" s="351"/>
      <c r="K18" s="351"/>
      <c r="L18" s="46"/>
      <c r="M18" s="47"/>
      <c r="N18" s="350">
        <v>5685452</v>
      </c>
      <c r="O18" s="351"/>
      <c r="P18" s="351"/>
      <c r="Q18" s="351"/>
      <c r="R18" s="68"/>
      <c r="S18" s="772">
        <f>IF(N18=0,IF(G18&gt;0,"皆増","－"),IF(G18=0,"皆減",ROUND((G18-N18)/N18*100,1)))</f>
        <v>-2.5</v>
      </c>
      <c r="T18" s="773"/>
      <c r="U18" s="574" t="s">
        <v>38</v>
      </c>
      <c r="V18" s="380"/>
      <c r="W18" s="380"/>
      <c r="X18" s="380"/>
      <c r="Y18" s="381"/>
      <c r="Z18" s="559">
        <v>0.62</v>
      </c>
      <c r="AA18" s="560"/>
      <c r="AB18" s="560"/>
      <c r="AC18" s="560"/>
      <c r="AD18" s="74"/>
      <c r="AE18" s="75"/>
      <c r="AF18" s="61"/>
      <c r="AG18" s="560">
        <v>0.63</v>
      </c>
      <c r="AH18" s="560"/>
      <c r="AI18" s="560"/>
      <c r="AJ18" s="74"/>
      <c r="AK18" s="76"/>
      <c r="AL18" s="44"/>
    </row>
    <row r="19" spans="1:38" ht="25.5" customHeight="1" x14ac:dyDescent="0.15">
      <c r="A19" s="29"/>
      <c r="B19" s="573"/>
      <c r="C19" s="551"/>
      <c r="D19" s="551"/>
      <c r="E19" s="551"/>
      <c r="F19" s="384"/>
      <c r="G19" s="375"/>
      <c r="H19" s="376"/>
      <c r="I19" s="376"/>
      <c r="J19" s="376"/>
      <c r="K19" s="376"/>
      <c r="L19" s="55"/>
      <c r="M19" s="56"/>
      <c r="N19" s="375"/>
      <c r="O19" s="376"/>
      <c r="P19" s="376"/>
      <c r="Q19" s="376"/>
      <c r="R19" s="57"/>
      <c r="S19" s="774"/>
      <c r="T19" s="775"/>
      <c r="U19" s="575"/>
      <c r="V19" s="383"/>
      <c r="W19" s="383"/>
      <c r="X19" s="383"/>
      <c r="Y19" s="384"/>
      <c r="Z19" s="561"/>
      <c r="AA19" s="562"/>
      <c r="AB19" s="562"/>
      <c r="AC19" s="562"/>
      <c r="AD19" s="77"/>
      <c r="AE19" s="78"/>
      <c r="AF19" s="53"/>
      <c r="AG19" s="562"/>
      <c r="AH19" s="562"/>
      <c r="AI19" s="562"/>
      <c r="AJ19" s="77"/>
      <c r="AK19" s="79"/>
      <c r="AL19" s="70"/>
    </row>
    <row r="20" spans="1:38" ht="25.5" customHeight="1" x14ac:dyDescent="0.15">
      <c r="A20" s="29"/>
      <c r="B20" s="379" t="s">
        <v>39</v>
      </c>
      <c r="C20" s="380"/>
      <c r="D20" s="380"/>
      <c r="E20" s="380"/>
      <c r="F20" s="381" t="s">
        <v>40</v>
      </c>
      <c r="G20" s="350">
        <v>-141107</v>
      </c>
      <c r="H20" s="351"/>
      <c r="I20" s="351"/>
      <c r="J20" s="351"/>
      <c r="K20" s="351"/>
      <c r="L20" s="46"/>
      <c r="M20" s="47"/>
      <c r="N20" s="350">
        <v>-1055433</v>
      </c>
      <c r="O20" s="351"/>
      <c r="P20" s="351"/>
      <c r="Q20" s="351"/>
      <c r="R20" s="48"/>
      <c r="S20" s="776"/>
      <c r="T20" s="777"/>
      <c r="U20" s="547" t="s">
        <v>41</v>
      </c>
      <c r="V20" s="548"/>
      <c r="W20" s="548"/>
      <c r="X20" s="548"/>
      <c r="Y20" s="549"/>
      <c r="Z20" s="553">
        <v>8</v>
      </c>
      <c r="AA20" s="554"/>
      <c r="AB20" s="554"/>
      <c r="AC20" s="554"/>
      <c r="AD20" s="45"/>
      <c r="AE20" s="80" t="s">
        <v>20</v>
      </c>
      <c r="AF20" s="34"/>
      <c r="AG20" s="557">
        <v>8.5</v>
      </c>
      <c r="AH20" s="557"/>
      <c r="AI20" s="557"/>
      <c r="AJ20" s="45"/>
      <c r="AK20" s="81" t="s">
        <v>20</v>
      </c>
      <c r="AL20" s="44"/>
    </row>
    <row r="21" spans="1:38" ht="25.5" customHeight="1" x14ac:dyDescent="0.15">
      <c r="A21" s="29"/>
      <c r="B21" s="382"/>
      <c r="C21" s="383"/>
      <c r="D21" s="383"/>
      <c r="E21" s="383"/>
      <c r="F21" s="384"/>
      <c r="G21" s="375"/>
      <c r="H21" s="376"/>
      <c r="I21" s="376"/>
      <c r="J21" s="376"/>
      <c r="K21" s="376"/>
      <c r="L21" s="55"/>
      <c r="M21" s="56"/>
      <c r="N21" s="375"/>
      <c r="O21" s="376"/>
      <c r="P21" s="376"/>
      <c r="Q21" s="376"/>
      <c r="R21" s="57"/>
      <c r="S21" s="778"/>
      <c r="T21" s="779"/>
      <c r="U21" s="550"/>
      <c r="V21" s="551"/>
      <c r="W21" s="551"/>
      <c r="X21" s="551"/>
      <c r="Y21" s="552"/>
      <c r="Z21" s="555"/>
      <c r="AA21" s="556"/>
      <c r="AB21" s="556"/>
      <c r="AC21" s="556"/>
      <c r="AD21" s="82"/>
      <c r="AE21" s="83"/>
      <c r="AF21" s="53"/>
      <c r="AG21" s="558"/>
      <c r="AH21" s="558"/>
      <c r="AI21" s="558"/>
      <c r="AJ21" s="82"/>
      <c r="AK21" s="84"/>
    </row>
    <row r="22" spans="1:38" ht="25.5" customHeight="1" x14ac:dyDescent="0.15">
      <c r="A22" s="29"/>
      <c r="B22" s="379" t="s">
        <v>42</v>
      </c>
      <c r="C22" s="380"/>
      <c r="D22" s="380"/>
      <c r="E22" s="380"/>
      <c r="F22" s="381" t="s">
        <v>43</v>
      </c>
      <c r="G22" s="350">
        <v>3691804</v>
      </c>
      <c r="H22" s="351"/>
      <c r="I22" s="351"/>
      <c r="J22" s="351"/>
      <c r="K22" s="351"/>
      <c r="L22" s="46"/>
      <c r="M22" s="47"/>
      <c r="N22" s="350">
        <v>3386143</v>
      </c>
      <c r="O22" s="351"/>
      <c r="P22" s="351"/>
      <c r="Q22" s="351"/>
      <c r="R22" s="48"/>
      <c r="S22" s="772">
        <f>IF(N22=0,IF(G22&gt;0,"皆増","－"),IF(G22=0,"皆減",ROUND((G22-N22)/N22*100,1)))</f>
        <v>9</v>
      </c>
      <c r="T22" s="773"/>
      <c r="U22" s="547" t="s">
        <v>44</v>
      </c>
      <c r="V22" s="548"/>
      <c r="W22" s="548"/>
      <c r="X22" s="548"/>
      <c r="Y22" s="549"/>
      <c r="Z22" s="553">
        <v>82.7</v>
      </c>
      <c r="AA22" s="554"/>
      <c r="AB22" s="554"/>
      <c r="AC22" s="554"/>
      <c r="AD22" s="45"/>
      <c r="AE22" s="80" t="s">
        <v>20</v>
      </c>
      <c r="AF22" s="34"/>
      <c r="AG22" s="557">
        <v>78.599999999999994</v>
      </c>
      <c r="AH22" s="557"/>
      <c r="AI22" s="557"/>
      <c r="AJ22" s="45"/>
      <c r="AK22" s="81" t="s">
        <v>20</v>
      </c>
      <c r="AL22" s="85"/>
    </row>
    <row r="23" spans="1:38" ht="25.5" customHeight="1" x14ac:dyDescent="0.15">
      <c r="A23" s="29"/>
      <c r="B23" s="382"/>
      <c r="C23" s="383"/>
      <c r="D23" s="383"/>
      <c r="E23" s="383"/>
      <c r="F23" s="384"/>
      <c r="G23" s="375"/>
      <c r="H23" s="376"/>
      <c r="I23" s="376"/>
      <c r="J23" s="376"/>
      <c r="K23" s="376"/>
      <c r="L23" s="55"/>
      <c r="M23" s="56"/>
      <c r="N23" s="375"/>
      <c r="O23" s="376"/>
      <c r="P23" s="376"/>
      <c r="Q23" s="376"/>
      <c r="R23" s="57"/>
      <c r="S23" s="774"/>
      <c r="T23" s="775"/>
      <c r="U23" s="550"/>
      <c r="V23" s="551"/>
      <c r="W23" s="551"/>
      <c r="X23" s="551"/>
      <c r="Y23" s="552"/>
      <c r="Z23" s="555"/>
      <c r="AA23" s="556"/>
      <c r="AB23" s="556"/>
      <c r="AC23" s="556"/>
      <c r="AD23" s="54"/>
      <c r="AE23" s="83"/>
      <c r="AF23" s="53"/>
      <c r="AG23" s="558"/>
      <c r="AH23" s="558"/>
      <c r="AI23" s="558"/>
      <c r="AJ23" s="54"/>
      <c r="AK23" s="84"/>
      <c r="AL23" s="85"/>
    </row>
    <row r="24" spans="1:38" ht="25.5" customHeight="1" x14ac:dyDescent="0.15">
      <c r="A24" s="29"/>
      <c r="B24" s="379" t="s">
        <v>45</v>
      </c>
      <c r="C24" s="380"/>
      <c r="D24" s="380"/>
      <c r="E24" s="380"/>
      <c r="F24" s="381" t="s">
        <v>46</v>
      </c>
      <c r="G24" s="350">
        <v>0</v>
      </c>
      <c r="H24" s="351"/>
      <c r="I24" s="351"/>
      <c r="J24" s="351"/>
      <c r="K24" s="351"/>
      <c r="L24" s="46"/>
      <c r="M24" s="47"/>
      <c r="N24" s="350">
        <v>0</v>
      </c>
      <c r="O24" s="351"/>
      <c r="P24" s="351"/>
      <c r="Q24" s="351"/>
      <c r="R24" s="48"/>
      <c r="S24" s="772" t="str">
        <f>IF(N24=0,IF(G24&gt;0,"皆増","－"),IF(G24=0,"皆減",ROUND((G24-N24)/N24*100,1)))</f>
        <v>－</v>
      </c>
      <c r="T24" s="773"/>
      <c r="U24" s="547" t="s">
        <v>47</v>
      </c>
      <c r="V24" s="548"/>
      <c r="W24" s="548"/>
      <c r="X24" s="548"/>
      <c r="Y24" s="549"/>
      <c r="Z24" s="525">
        <v>9194912</v>
      </c>
      <c r="AA24" s="526"/>
      <c r="AB24" s="526"/>
      <c r="AC24" s="526"/>
      <c r="AD24" s="69"/>
      <c r="AE24" s="63" t="s">
        <v>19</v>
      </c>
      <c r="AF24" s="525">
        <v>6775537</v>
      </c>
      <c r="AG24" s="526"/>
      <c r="AH24" s="526"/>
      <c r="AI24" s="526"/>
      <c r="AJ24" s="69"/>
      <c r="AK24" s="64" t="s">
        <v>19</v>
      </c>
      <c r="AL24" s="44"/>
    </row>
    <row r="25" spans="1:38" ht="25.5" customHeight="1" x14ac:dyDescent="0.15">
      <c r="A25" s="29"/>
      <c r="B25" s="382"/>
      <c r="C25" s="383"/>
      <c r="D25" s="383"/>
      <c r="E25" s="383"/>
      <c r="F25" s="384"/>
      <c r="G25" s="375"/>
      <c r="H25" s="376"/>
      <c r="I25" s="376"/>
      <c r="J25" s="376"/>
      <c r="K25" s="376"/>
      <c r="L25" s="55"/>
      <c r="M25" s="56"/>
      <c r="N25" s="375"/>
      <c r="O25" s="376"/>
      <c r="P25" s="376"/>
      <c r="Q25" s="376"/>
      <c r="R25" s="57"/>
      <c r="S25" s="774"/>
      <c r="T25" s="775"/>
      <c r="U25" s="550"/>
      <c r="V25" s="551"/>
      <c r="W25" s="551"/>
      <c r="X25" s="551"/>
      <c r="Y25" s="552"/>
      <c r="Z25" s="527"/>
      <c r="AA25" s="528"/>
      <c r="AB25" s="528"/>
      <c r="AC25" s="528"/>
      <c r="AD25" s="65"/>
      <c r="AE25" s="66"/>
      <c r="AF25" s="527"/>
      <c r="AG25" s="528"/>
      <c r="AH25" s="528"/>
      <c r="AI25" s="528"/>
      <c r="AJ25" s="65"/>
      <c r="AK25" s="67"/>
    </row>
    <row r="26" spans="1:38" ht="25.5" customHeight="1" x14ac:dyDescent="0.15">
      <c r="A26" s="29"/>
      <c r="B26" s="379" t="s">
        <v>48</v>
      </c>
      <c r="C26" s="380"/>
      <c r="D26" s="380"/>
      <c r="E26" s="380"/>
      <c r="F26" s="381" t="s">
        <v>49</v>
      </c>
      <c r="G26" s="350">
        <v>674880</v>
      </c>
      <c r="H26" s="351"/>
      <c r="I26" s="351"/>
      <c r="J26" s="351"/>
      <c r="K26" s="351"/>
      <c r="L26" s="46"/>
      <c r="M26" s="47"/>
      <c r="N26" s="350">
        <v>4585850</v>
      </c>
      <c r="O26" s="351"/>
      <c r="P26" s="351"/>
      <c r="Q26" s="351"/>
      <c r="R26" s="48"/>
      <c r="S26" s="772">
        <f>IF(N26=0,IF(G26&gt;0,"皆増","－"),IF(G26=0,"皆減",ROUND((G26-N26)/N26*100,1)))</f>
        <v>-85.3</v>
      </c>
      <c r="T26" s="773"/>
      <c r="U26" s="547" t="s">
        <v>50</v>
      </c>
      <c r="V26" s="548"/>
      <c r="W26" s="548"/>
      <c r="X26" s="548"/>
      <c r="Y26" s="549"/>
      <c r="Z26" s="525">
        <v>25734042</v>
      </c>
      <c r="AA26" s="526"/>
      <c r="AB26" s="526"/>
      <c r="AC26" s="526"/>
      <c r="AD26" s="69"/>
      <c r="AE26" s="63" t="s">
        <v>19</v>
      </c>
      <c r="AF26" s="525">
        <v>28249197</v>
      </c>
      <c r="AG26" s="526"/>
      <c r="AH26" s="526"/>
      <c r="AI26" s="526"/>
      <c r="AJ26" s="69"/>
      <c r="AK26" s="64" t="s">
        <v>19</v>
      </c>
      <c r="AL26" s="44"/>
    </row>
    <row r="27" spans="1:38" ht="25.5" customHeight="1" x14ac:dyDescent="0.15">
      <c r="A27" s="29"/>
      <c r="B27" s="382"/>
      <c r="C27" s="383"/>
      <c r="D27" s="383"/>
      <c r="E27" s="383"/>
      <c r="F27" s="384"/>
      <c r="G27" s="375"/>
      <c r="H27" s="376"/>
      <c r="I27" s="376"/>
      <c r="J27" s="376"/>
      <c r="K27" s="376"/>
      <c r="L27" s="55"/>
      <c r="M27" s="56"/>
      <c r="N27" s="375"/>
      <c r="O27" s="376"/>
      <c r="P27" s="376"/>
      <c r="Q27" s="376"/>
      <c r="R27" s="57"/>
      <c r="S27" s="774"/>
      <c r="T27" s="775"/>
      <c r="U27" s="550"/>
      <c r="V27" s="551"/>
      <c r="W27" s="551"/>
      <c r="X27" s="551"/>
      <c r="Y27" s="552"/>
      <c r="Z27" s="527"/>
      <c r="AA27" s="528"/>
      <c r="AB27" s="528"/>
      <c r="AC27" s="528"/>
      <c r="AD27" s="86"/>
      <c r="AE27" s="87"/>
      <c r="AF27" s="527"/>
      <c r="AG27" s="528"/>
      <c r="AH27" s="528"/>
      <c r="AI27" s="528"/>
      <c r="AJ27" s="65"/>
      <c r="AK27" s="67"/>
    </row>
    <row r="28" spans="1:38" ht="25.5" customHeight="1" x14ac:dyDescent="0.15">
      <c r="A28" s="29"/>
      <c r="B28" s="529" t="s">
        <v>51</v>
      </c>
      <c r="C28" s="530"/>
      <c r="D28" s="530"/>
      <c r="E28" s="530"/>
      <c r="F28" s="381" t="s">
        <v>52</v>
      </c>
      <c r="G28" s="350">
        <f>G20+G22+G24-G26</f>
        <v>2875817</v>
      </c>
      <c r="H28" s="351"/>
      <c r="I28" s="351"/>
      <c r="J28" s="351"/>
      <c r="K28" s="351"/>
      <c r="L28" s="46"/>
      <c r="M28" s="47"/>
      <c r="N28" s="350">
        <v>-2255140</v>
      </c>
      <c r="O28" s="351"/>
      <c r="P28" s="351"/>
      <c r="Q28" s="351"/>
      <c r="R28" s="68"/>
      <c r="S28" s="531"/>
      <c r="T28" s="532"/>
      <c r="U28" s="535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  <c r="AL28" s="44"/>
    </row>
    <row r="29" spans="1:38" ht="25.5" customHeight="1" thickBot="1" x14ac:dyDescent="0.2">
      <c r="A29" s="29"/>
      <c r="B29" s="541" t="s">
        <v>53</v>
      </c>
      <c r="C29" s="542"/>
      <c r="D29" s="542"/>
      <c r="E29" s="542"/>
      <c r="F29" s="488"/>
      <c r="G29" s="353"/>
      <c r="H29" s="354"/>
      <c r="I29" s="354"/>
      <c r="J29" s="354"/>
      <c r="K29" s="354"/>
      <c r="L29" s="55"/>
      <c r="M29" s="56"/>
      <c r="N29" s="353"/>
      <c r="O29" s="354"/>
      <c r="P29" s="354"/>
      <c r="Q29" s="354"/>
      <c r="R29" s="88"/>
      <c r="S29" s="533"/>
      <c r="T29" s="534"/>
      <c r="U29" s="538"/>
      <c r="V29" s="539"/>
      <c r="W29" s="539"/>
      <c r="X29" s="539"/>
      <c r="Y29" s="539"/>
      <c r="Z29" s="539"/>
      <c r="AA29" s="539"/>
      <c r="AB29" s="539"/>
      <c r="AC29" s="539"/>
      <c r="AD29" s="539"/>
      <c r="AE29" s="539"/>
      <c r="AF29" s="539"/>
      <c r="AG29" s="539"/>
      <c r="AH29" s="539"/>
      <c r="AI29" s="539"/>
      <c r="AJ29" s="539"/>
      <c r="AK29" s="540"/>
    </row>
    <row r="30" spans="1:38" ht="7.5" customHeight="1" thickBot="1" x14ac:dyDescent="0.2">
      <c r="B30" s="89"/>
      <c r="C30" s="89"/>
      <c r="D30" s="89"/>
      <c r="E30" s="89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89"/>
      <c r="U30" s="89"/>
      <c r="V30" s="89"/>
      <c r="W30" s="89"/>
      <c r="X30" s="89"/>
      <c r="Y30" s="89"/>
      <c r="Z30" s="89"/>
      <c r="AA30" s="89"/>
      <c r="AB30" s="89"/>
      <c r="AC30" s="93"/>
      <c r="AD30" s="93"/>
      <c r="AE30" s="93"/>
      <c r="AF30" s="93"/>
      <c r="AG30" s="93"/>
      <c r="AH30" s="507"/>
      <c r="AI30" s="507"/>
      <c r="AJ30" s="93"/>
      <c r="AK30" s="93"/>
    </row>
    <row r="31" spans="1:38" s="28" customFormat="1" ht="13.5" customHeight="1" x14ac:dyDescent="0.15">
      <c r="A31" s="26"/>
      <c r="B31" s="508" t="s">
        <v>54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94"/>
      <c r="Y31" s="94"/>
      <c r="Z31" s="512" t="s">
        <v>55</v>
      </c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3"/>
      <c r="AL31" s="95"/>
    </row>
    <row r="32" spans="1:38" s="28" customFormat="1" ht="13.5" customHeight="1" x14ac:dyDescent="0.15">
      <c r="A32" s="26"/>
      <c r="B32" s="510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96"/>
      <c r="Y32" s="96"/>
      <c r="Z32" s="514"/>
      <c r="AA32" s="514"/>
      <c r="AB32" s="514"/>
      <c r="AC32" s="514"/>
      <c r="AD32" s="514"/>
      <c r="AE32" s="514"/>
      <c r="AF32" s="514"/>
      <c r="AG32" s="514"/>
      <c r="AH32" s="514"/>
      <c r="AI32" s="514"/>
      <c r="AJ32" s="514"/>
      <c r="AK32" s="515"/>
      <c r="AL32" s="95"/>
    </row>
    <row r="33" spans="1:40" s="28" customFormat="1" ht="23.25" customHeight="1" x14ac:dyDescent="0.15">
      <c r="A33" s="26"/>
      <c r="B33" s="516" t="s">
        <v>12</v>
      </c>
      <c r="C33" s="517"/>
      <c r="D33" s="517"/>
      <c r="E33" s="517"/>
      <c r="F33" s="518"/>
      <c r="G33" s="519" t="s">
        <v>13</v>
      </c>
      <c r="H33" s="517"/>
      <c r="I33" s="517"/>
      <c r="J33" s="517"/>
      <c r="K33" s="517"/>
      <c r="L33" s="517"/>
      <c r="M33" s="518"/>
      <c r="N33" s="520" t="s">
        <v>14</v>
      </c>
      <c r="O33" s="521"/>
      <c r="P33" s="521"/>
      <c r="Q33" s="521"/>
      <c r="R33" s="522"/>
      <c r="S33" s="523" t="s">
        <v>56</v>
      </c>
      <c r="T33" s="517"/>
      <c r="U33" s="517"/>
      <c r="V33" s="517"/>
      <c r="W33" s="517"/>
      <c r="X33" s="517"/>
      <c r="Y33" s="518"/>
      <c r="Z33" s="519" t="s">
        <v>57</v>
      </c>
      <c r="AA33" s="517"/>
      <c r="AB33" s="517"/>
      <c r="AC33" s="517"/>
      <c r="AD33" s="517"/>
      <c r="AE33" s="517"/>
      <c r="AF33" s="518"/>
      <c r="AG33" s="520" t="s">
        <v>58</v>
      </c>
      <c r="AH33" s="521"/>
      <c r="AI33" s="521"/>
      <c r="AJ33" s="521"/>
      <c r="AK33" s="524"/>
      <c r="AL33" s="95"/>
    </row>
    <row r="34" spans="1:40" ht="26.25" customHeight="1" x14ac:dyDescent="0.15">
      <c r="A34" s="29"/>
      <c r="B34" s="379" t="s">
        <v>59</v>
      </c>
      <c r="C34" s="380"/>
      <c r="D34" s="380"/>
      <c r="E34" s="380"/>
      <c r="F34" s="381"/>
      <c r="G34" s="97"/>
      <c r="H34" s="489" t="s">
        <v>124</v>
      </c>
      <c r="I34" s="489"/>
      <c r="J34" s="489"/>
      <c r="K34" s="489"/>
      <c r="L34" s="98" t="s">
        <v>61</v>
      </c>
      <c r="M34" s="47"/>
      <c r="N34" s="99"/>
      <c r="O34" s="489" t="s">
        <v>124</v>
      </c>
      <c r="P34" s="489"/>
      <c r="Q34" s="489"/>
      <c r="R34" s="100" t="s">
        <v>61</v>
      </c>
      <c r="S34" s="490" t="s">
        <v>62</v>
      </c>
      <c r="T34" s="491"/>
      <c r="U34" s="491"/>
      <c r="V34" s="491"/>
      <c r="W34" s="491"/>
      <c r="X34" s="491"/>
      <c r="Y34" s="492"/>
      <c r="Z34" s="101"/>
      <c r="AA34" s="481">
        <v>-3.6</v>
      </c>
      <c r="AB34" s="481"/>
      <c r="AC34" s="481"/>
      <c r="AD34" s="497" t="s">
        <v>63</v>
      </c>
      <c r="AE34" s="498"/>
      <c r="AF34" s="45"/>
      <c r="AG34" s="102"/>
      <c r="AH34" s="481">
        <v>-4.0999999999999996</v>
      </c>
      <c r="AI34" s="481"/>
      <c r="AJ34" s="103" t="s">
        <v>61</v>
      </c>
      <c r="AK34" s="104"/>
      <c r="AL34" s="44"/>
    </row>
    <row r="35" spans="1:40" ht="26.25" customHeight="1" x14ac:dyDescent="0.15">
      <c r="A35" s="29"/>
      <c r="B35" s="382"/>
      <c r="C35" s="383"/>
      <c r="D35" s="383"/>
      <c r="E35" s="383"/>
      <c r="F35" s="384"/>
      <c r="G35" s="105" t="s">
        <v>64</v>
      </c>
      <c r="H35" s="499">
        <v>11.25</v>
      </c>
      <c r="I35" s="499"/>
      <c r="J35" s="499"/>
      <c r="K35" s="499"/>
      <c r="L35" s="106" t="s">
        <v>65</v>
      </c>
      <c r="M35" s="56"/>
      <c r="N35" s="107" t="s">
        <v>64</v>
      </c>
      <c r="O35" s="499">
        <v>11.25</v>
      </c>
      <c r="P35" s="499"/>
      <c r="Q35" s="499"/>
      <c r="R35" s="109" t="s">
        <v>65</v>
      </c>
      <c r="S35" s="504"/>
      <c r="T35" s="505"/>
      <c r="U35" s="505"/>
      <c r="V35" s="505"/>
      <c r="W35" s="505"/>
      <c r="X35" s="505"/>
      <c r="Y35" s="506"/>
      <c r="Z35" s="110" t="s">
        <v>64</v>
      </c>
      <c r="AA35" s="501">
        <v>25</v>
      </c>
      <c r="AB35" s="501"/>
      <c r="AC35" s="501"/>
      <c r="AD35" s="502" t="s">
        <v>66</v>
      </c>
      <c r="AE35" s="503"/>
      <c r="AF35" s="110" t="s">
        <v>64</v>
      </c>
      <c r="AG35" s="111" t="s">
        <v>67</v>
      </c>
      <c r="AH35" s="501">
        <v>25</v>
      </c>
      <c r="AI35" s="501"/>
      <c r="AJ35" s="112" t="s">
        <v>65</v>
      </c>
      <c r="AK35" s="113"/>
    </row>
    <row r="36" spans="1:40" ht="26.25" customHeight="1" x14ac:dyDescent="0.15">
      <c r="A36" s="29"/>
      <c r="B36" s="379" t="s">
        <v>68</v>
      </c>
      <c r="C36" s="380"/>
      <c r="D36" s="380"/>
      <c r="E36" s="380"/>
      <c r="F36" s="381"/>
      <c r="G36" s="97"/>
      <c r="H36" s="489" t="s">
        <v>124</v>
      </c>
      <c r="I36" s="489"/>
      <c r="J36" s="489"/>
      <c r="K36" s="489"/>
      <c r="L36" s="98" t="s">
        <v>61</v>
      </c>
      <c r="M36" s="47"/>
      <c r="N36" s="99"/>
      <c r="O36" s="489" t="s">
        <v>124</v>
      </c>
      <c r="P36" s="489"/>
      <c r="Q36" s="489"/>
      <c r="R36" s="100" t="s">
        <v>61</v>
      </c>
      <c r="S36" s="490" t="s">
        <v>69</v>
      </c>
      <c r="T36" s="491"/>
      <c r="U36" s="491"/>
      <c r="V36" s="491"/>
      <c r="W36" s="491"/>
      <c r="X36" s="491"/>
      <c r="Y36" s="492"/>
      <c r="Z36" s="101"/>
      <c r="AA36" s="496" t="s">
        <v>124</v>
      </c>
      <c r="AB36" s="496"/>
      <c r="AC36" s="496"/>
      <c r="AD36" s="497" t="s">
        <v>63</v>
      </c>
      <c r="AE36" s="498"/>
      <c r="AF36" s="61"/>
      <c r="AG36" s="102"/>
      <c r="AH36" s="481" t="s">
        <v>124</v>
      </c>
      <c r="AI36" s="481"/>
      <c r="AJ36" s="114" t="s">
        <v>61</v>
      </c>
      <c r="AK36" s="64"/>
      <c r="AL36" s="44"/>
    </row>
    <row r="37" spans="1:40" ht="26.25" customHeight="1" thickBot="1" x14ac:dyDescent="0.2">
      <c r="A37" s="29"/>
      <c r="B37" s="486"/>
      <c r="C37" s="487"/>
      <c r="D37" s="487"/>
      <c r="E37" s="487"/>
      <c r="F37" s="488"/>
      <c r="G37" s="115" t="s">
        <v>64</v>
      </c>
      <c r="H37" s="482">
        <v>16.25</v>
      </c>
      <c r="I37" s="482"/>
      <c r="J37" s="482"/>
      <c r="K37" s="482"/>
      <c r="L37" s="116" t="s">
        <v>65</v>
      </c>
      <c r="M37" s="117"/>
      <c r="N37" s="118" t="s">
        <v>64</v>
      </c>
      <c r="O37" s="482">
        <v>16.25</v>
      </c>
      <c r="P37" s="482"/>
      <c r="Q37" s="482"/>
      <c r="R37" s="119" t="s">
        <v>65</v>
      </c>
      <c r="S37" s="493"/>
      <c r="T37" s="494"/>
      <c r="U37" s="494"/>
      <c r="V37" s="494"/>
      <c r="W37" s="494"/>
      <c r="X37" s="494"/>
      <c r="Y37" s="495"/>
      <c r="Z37" s="120" t="s">
        <v>64</v>
      </c>
      <c r="AA37" s="483">
        <v>350</v>
      </c>
      <c r="AB37" s="483"/>
      <c r="AC37" s="483"/>
      <c r="AD37" s="484" t="s">
        <v>66</v>
      </c>
      <c r="AE37" s="485"/>
      <c r="AF37" s="120" t="s">
        <v>64</v>
      </c>
      <c r="AG37" s="121" t="s">
        <v>67</v>
      </c>
      <c r="AH37" s="483">
        <v>350</v>
      </c>
      <c r="AI37" s="483"/>
      <c r="AJ37" s="122" t="s">
        <v>65</v>
      </c>
      <c r="AK37" s="123"/>
    </row>
    <row r="38" spans="1:40" ht="8.25" customHeight="1" thickBot="1" x14ac:dyDescent="0.2">
      <c r="B38" s="52"/>
      <c r="C38" s="52"/>
      <c r="D38" s="52"/>
      <c r="E38" s="52"/>
      <c r="F38" s="52"/>
      <c r="G38" s="48"/>
      <c r="H38" s="48"/>
      <c r="I38" s="108"/>
      <c r="J38" s="108"/>
      <c r="K38" s="48"/>
      <c r="L38" s="46"/>
      <c r="M38" s="46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48"/>
      <c r="AA38" s="126"/>
      <c r="AB38" s="126"/>
      <c r="AC38" s="126"/>
      <c r="AD38" s="45"/>
      <c r="AE38" s="45"/>
      <c r="AF38" s="49"/>
      <c r="AG38" s="49"/>
      <c r="AH38" s="49"/>
      <c r="AI38" s="49"/>
      <c r="AJ38" s="49"/>
      <c r="AK38" s="49"/>
    </row>
    <row r="39" spans="1:40" ht="27" customHeight="1" x14ac:dyDescent="0.15">
      <c r="A39" s="29"/>
      <c r="B39" s="442" t="s">
        <v>70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 t="s">
        <v>71</v>
      </c>
      <c r="U39" s="448" t="s">
        <v>12</v>
      </c>
      <c r="V39" s="449"/>
      <c r="W39" s="450"/>
      <c r="X39" s="457" t="s">
        <v>72</v>
      </c>
      <c r="Y39" s="458"/>
      <c r="Z39" s="459"/>
      <c r="AA39" s="457" t="s">
        <v>73</v>
      </c>
      <c r="AB39" s="458"/>
      <c r="AC39" s="459"/>
      <c r="AD39" s="457" t="s">
        <v>74</v>
      </c>
      <c r="AE39" s="420"/>
      <c r="AF39" s="420"/>
      <c r="AG39" s="466"/>
      <c r="AH39" s="419" t="s">
        <v>75</v>
      </c>
      <c r="AI39" s="420"/>
      <c r="AJ39" s="420"/>
      <c r="AK39" s="421"/>
    </row>
    <row r="40" spans="1:40" ht="23.25" customHeight="1" x14ac:dyDescent="0.15">
      <c r="A40" s="29"/>
      <c r="B40" s="379" t="s">
        <v>12</v>
      </c>
      <c r="C40" s="380"/>
      <c r="D40" s="381"/>
      <c r="E40" s="430" t="s">
        <v>76</v>
      </c>
      <c r="F40" s="431"/>
      <c r="G40" s="431"/>
      <c r="H40" s="431"/>
      <c r="I40" s="431"/>
      <c r="J40" s="431"/>
      <c r="K40" s="431"/>
      <c r="L40" s="431"/>
      <c r="M40" s="431"/>
      <c r="N40" s="432"/>
      <c r="O40" s="430" t="s">
        <v>77</v>
      </c>
      <c r="P40" s="431"/>
      <c r="Q40" s="431"/>
      <c r="R40" s="431"/>
      <c r="S40" s="433"/>
      <c r="T40" s="446"/>
      <c r="U40" s="451"/>
      <c r="V40" s="452"/>
      <c r="W40" s="453"/>
      <c r="X40" s="460"/>
      <c r="Y40" s="461"/>
      <c r="Z40" s="462"/>
      <c r="AA40" s="460"/>
      <c r="AB40" s="461"/>
      <c r="AC40" s="462"/>
      <c r="AD40" s="422"/>
      <c r="AE40" s="423"/>
      <c r="AF40" s="423"/>
      <c r="AG40" s="467"/>
      <c r="AH40" s="422"/>
      <c r="AI40" s="423"/>
      <c r="AJ40" s="423"/>
      <c r="AK40" s="424"/>
    </row>
    <row r="41" spans="1:40" ht="18" customHeight="1" x14ac:dyDescent="0.15">
      <c r="A41" s="29"/>
      <c r="B41" s="428"/>
      <c r="C41" s="429"/>
      <c r="D41" s="400"/>
      <c r="E41" s="434" t="s">
        <v>78</v>
      </c>
      <c r="F41" s="380"/>
      <c r="G41" s="381"/>
      <c r="H41" s="434" t="s">
        <v>79</v>
      </c>
      <c r="I41" s="380"/>
      <c r="J41" s="380"/>
      <c r="K41" s="381"/>
      <c r="L41" s="435" t="s">
        <v>80</v>
      </c>
      <c r="M41" s="436"/>
      <c r="N41" s="437"/>
      <c r="O41" s="434" t="s">
        <v>78</v>
      </c>
      <c r="P41" s="381"/>
      <c r="Q41" s="434" t="s">
        <v>81</v>
      </c>
      <c r="R41" s="380"/>
      <c r="S41" s="438"/>
      <c r="T41" s="446"/>
      <c r="U41" s="454"/>
      <c r="V41" s="455"/>
      <c r="W41" s="456"/>
      <c r="X41" s="463"/>
      <c r="Y41" s="464"/>
      <c r="Z41" s="465"/>
      <c r="AA41" s="463"/>
      <c r="AB41" s="464"/>
      <c r="AC41" s="465"/>
      <c r="AD41" s="425"/>
      <c r="AE41" s="426"/>
      <c r="AF41" s="426"/>
      <c r="AG41" s="468"/>
      <c r="AH41" s="425"/>
      <c r="AI41" s="426"/>
      <c r="AJ41" s="426"/>
      <c r="AK41" s="427"/>
    </row>
    <row r="42" spans="1:40" ht="18" customHeight="1" x14ac:dyDescent="0.15">
      <c r="A42" s="29"/>
      <c r="B42" s="382"/>
      <c r="C42" s="383"/>
      <c r="D42" s="384"/>
      <c r="E42" s="401"/>
      <c r="F42" s="383"/>
      <c r="G42" s="384"/>
      <c r="H42" s="439" t="s">
        <v>82</v>
      </c>
      <c r="I42" s="440"/>
      <c r="J42" s="440"/>
      <c r="K42" s="441"/>
      <c r="L42" s="469" t="s">
        <v>78</v>
      </c>
      <c r="M42" s="470"/>
      <c r="N42" s="471"/>
      <c r="O42" s="401"/>
      <c r="P42" s="384"/>
      <c r="Q42" s="439" t="s">
        <v>82</v>
      </c>
      <c r="R42" s="440"/>
      <c r="S42" s="472"/>
      <c r="T42" s="446"/>
      <c r="U42" s="407" t="s">
        <v>83</v>
      </c>
      <c r="V42" s="408"/>
      <c r="W42" s="408"/>
      <c r="X42" s="127"/>
      <c r="Y42" s="128"/>
      <c r="Z42" s="129" t="s">
        <v>19</v>
      </c>
      <c r="AA42" s="127"/>
      <c r="AB42" s="128"/>
      <c r="AC42" s="129" t="s">
        <v>19</v>
      </c>
      <c r="AD42" s="61"/>
      <c r="AE42" s="62"/>
      <c r="AF42" s="62"/>
      <c r="AG42" s="129" t="s">
        <v>19</v>
      </c>
      <c r="AH42" s="127"/>
      <c r="AI42" s="43"/>
      <c r="AJ42" s="43"/>
      <c r="AK42" s="130" t="s">
        <v>19</v>
      </c>
    </row>
    <row r="43" spans="1:40" ht="12.6" customHeight="1" x14ac:dyDescent="0.15">
      <c r="A43" s="29"/>
      <c r="B43" s="477" t="s">
        <v>84</v>
      </c>
      <c r="C43" s="131"/>
      <c r="D43" s="132"/>
      <c r="E43" s="43"/>
      <c r="F43" s="43"/>
      <c r="G43" s="37" t="s">
        <v>7</v>
      </c>
      <c r="H43" s="36"/>
      <c r="I43" s="35"/>
      <c r="J43" s="35"/>
      <c r="K43" s="37" t="s">
        <v>85</v>
      </c>
      <c r="L43" s="35"/>
      <c r="M43" s="35"/>
      <c r="N43" s="37" t="s">
        <v>7</v>
      </c>
      <c r="O43" s="36"/>
      <c r="P43" s="37" t="s">
        <v>7</v>
      </c>
      <c r="Q43" s="36"/>
      <c r="R43" s="35"/>
      <c r="S43" s="35" t="s">
        <v>85</v>
      </c>
      <c r="T43" s="446"/>
      <c r="U43" s="473"/>
      <c r="V43" s="474"/>
      <c r="W43" s="474"/>
      <c r="X43" s="395">
        <v>18463889</v>
      </c>
      <c r="Y43" s="396"/>
      <c r="Z43" s="397"/>
      <c r="AA43" s="395">
        <v>56726</v>
      </c>
      <c r="AB43" s="396"/>
      <c r="AC43" s="397"/>
      <c r="AD43" s="413">
        <v>41584556</v>
      </c>
      <c r="AE43" s="414"/>
      <c r="AF43" s="414"/>
      <c r="AG43" s="415"/>
      <c r="AH43" s="395">
        <v>60105171</v>
      </c>
      <c r="AI43" s="396"/>
      <c r="AJ43" s="396"/>
      <c r="AK43" s="398"/>
    </row>
    <row r="44" spans="1:40" ht="39" customHeight="1" x14ac:dyDescent="0.15">
      <c r="A44" s="29"/>
      <c r="B44" s="478"/>
      <c r="C44" s="399" t="s">
        <v>86</v>
      </c>
      <c r="D44" s="400"/>
      <c r="E44" s="375">
        <v>2020</v>
      </c>
      <c r="F44" s="376"/>
      <c r="G44" s="377"/>
      <c r="H44" s="375">
        <v>282399</v>
      </c>
      <c r="I44" s="376"/>
      <c r="J44" s="376"/>
      <c r="K44" s="377"/>
      <c r="L44" s="375">
        <v>166</v>
      </c>
      <c r="M44" s="376"/>
      <c r="N44" s="377"/>
      <c r="O44" s="375">
        <v>1918</v>
      </c>
      <c r="P44" s="376"/>
      <c r="Q44" s="375">
        <v>282622</v>
      </c>
      <c r="R44" s="376"/>
      <c r="S44" s="406"/>
      <c r="T44" s="446"/>
      <c r="U44" s="475"/>
      <c r="V44" s="476"/>
      <c r="W44" s="476"/>
      <c r="X44" s="375"/>
      <c r="Y44" s="376"/>
      <c r="Z44" s="377"/>
      <c r="AA44" s="375"/>
      <c r="AB44" s="376"/>
      <c r="AC44" s="377"/>
      <c r="AD44" s="416"/>
      <c r="AE44" s="417"/>
      <c r="AF44" s="417"/>
      <c r="AG44" s="418"/>
      <c r="AH44" s="375"/>
      <c r="AI44" s="376"/>
      <c r="AJ44" s="376"/>
      <c r="AK44" s="378"/>
      <c r="AM44" s="1"/>
      <c r="AN44" s="1"/>
    </row>
    <row r="45" spans="1:40" ht="39" customHeight="1" x14ac:dyDescent="0.15">
      <c r="A45" s="29"/>
      <c r="B45" s="478"/>
      <c r="C45" s="133"/>
      <c r="D45" s="134" t="s">
        <v>87</v>
      </c>
      <c r="E45" s="387">
        <v>160</v>
      </c>
      <c r="F45" s="388"/>
      <c r="G45" s="389"/>
      <c r="H45" s="387">
        <v>272530</v>
      </c>
      <c r="I45" s="388"/>
      <c r="J45" s="388"/>
      <c r="K45" s="389"/>
      <c r="L45" s="387">
        <v>3</v>
      </c>
      <c r="M45" s="388"/>
      <c r="N45" s="389"/>
      <c r="O45" s="387">
        <v>168</v>
      </c>
      <c r="P45" s="388"/>
      <c r="Q45" s="387">
        <v>272502</v>
      </c>
      <c r="R45" s="388"/>
      <c r="S45" s="390"/>
      <c r="T45" s="446"/>
      <c r="U45" s="402" t="s">
        <v>88</v>
      </c>
      <c r="V45" s="391" t="s">
        <v>89</v>
      </c>
      <c r="W45" s="392"/>
      <c r="X45" s="395">
        <v>3691804</v>
      </c>
      <c r="Y45" s="396"/>
      <c r="Z45" s="397"/>
      <c r="AA45" s="350">
        <v>1046</v>
      </c>
      <c r="AB45" s="351"/>
      <c r="AC45" s="352"/>
      <c r="AD45" s="395">
        <v>132620</v>
      </c>
      <c r="AE45" s="396"/>
      <c r="AF45" s="396"/>
      <c r="AG45" s="397"/>
      <c r="AH45" s="395">
        <v>3825470</v>
      </c>
      <c r="AI45" s="396"/>
      <c r="AJ45" s="396"/>
      <c r="AK45" s="398"/>
    </row>
    <row r="46" spans="1:40" ht="18.75" customHeight="1" x14ac:dyDescent="0.15">
      <c r="A46" s="29"/>
      <c r="B46" s="479"/>
      <c r="C46" s="399" t="s">
        <v>90</v>
      </c>
      <c r="D46" s="400"/>
      <c r="E46" s="350">
        <v>92</v>
      </c>
      <c r="F46" s="351"/>
      <c r="G46" s="352"/>
      <c r="H46" s="350">
        <v>306804</v>
      </c>
      <c r="I46" s="351"/>
      <c r="J46" s="351"/>
      <c r="K46" s="352"/>
      <c r="L46" s="350">
        <v>18</v>
      </c>
      <c r="M46" s="351"/>
      <c r="N46" s="352"/>
      <c r="O46" s="350">
        <v>76</v>
      </c>
      <c r="P46" s="351"/>
      <c r="Q46" s="350">
        <v>315231</v>
      </c>
      <c r="R46" s="351"/>
      <c r="S46" s="405"/>
      <c r="T46" s="446"/>
      <c r="U46" s="403"/>
      <c r="V46" s="393"/>
      <c r="W46" s="394"/>
      <c r="X46" s="375"/>
      <c r="Y46" s="376"/>
      <c r="Z46" s="377"/>
      <c r="AA46" s="375"/>
      <c r="AB46" s="376"/>
      <c r="AC46" s="377"/>
      <c r="AD46" s="375"/>
      <c r="AE46" s="376"/>
      <c r="AF46" s="376"/>
      <c r="AG46" s="377"/>
      <c r="AH46" s="375"/>
      <c r="AI46" s="376"/>
      <c r="AJ46" s="376"/>
      <c r="AK46" s="378"/>
    </row>
    <row r="47" spans="1:40" ht="18.75" customHeight="1" x14ac:dyDescent="0.15">
      <c r="A47" s="29"/>
      <c r="B47" s="479"/>
      <c r="C47" s="401"/>
      <c r="D47" s="384"/>
      <c r="E47" s="375"/>
      <c r="F47" s="376"/>
      <c r="G47" s="377"/>
      <c r="H47" s="375"/>
      <c r="I47" s="376"/>
      <c r="J47" s="376"/>
      <c r="K47" s="377"/>
      <c r="L47" s="375"/>
      <c r="M47" s="376"/>
      <c r="N47" s="377"/>
      <c r="O47" s="375"/>
      <c r="P47" s="376"/>
      <c r="Q47" s="375"/>
      <c r="R47" s="376"/>
      <c r="S47" s="406"/>
      <c r="T47" s="446"/>
      <c r="U47" s="403"/>
      <c r="V47" s="391" t="s">
        <v>91</v>
      </c>
      <c r="W47" s="392"/>
      <c r="X47" s="350">
        <v>674880</v>
      </c>
      <c r="Y47" s="351"/>
      <c r="Z47" s="352"/>
      <c r="AA47" s="350">
        <v>0</v>
      </c>
      <c r="AB47" s="351"/>
      <c r="AC47" s="352"/>
      <c r="AD47" s="350">
        <v>5680296</v>
      </c>
      <c r="AE47" s="351"/>
      <c r="AF47" s="351"/>
      <c r="AG47" s="352"/>
      <c r="AH47" s="350">
        <v>6355176</v>
      </c>
      <c r="AI47" s="351"/>
      <c r="AJ47" s="351"/>
      <c r="AK47" s="362"/>
    </row>
    <row r="48" spans="1:40" ht="39" customHeight="1" x14ac:dyDescent="0.15">
      <c r="A48" s="29"/>
      <c r="B48" s="479"/>
      <c r="C48" s="385" t="s">
        <v>92</v>
      </c>
      <c r="D48" s="386"/>
      <c r="E48" s="387">
        <v>0</v>
      </c>
      <c r="F48" s="388"/>
      <c r="G48" s="389"/>
      <c r="H48" s="387" t="s">
        <v>209</v>
      </c>
      <c r="I48" s="388"/>
      <c r="J48" s="388"/>
      <c r="K48" s="389"/>
      <c r="L48" s="387">
        <v>0</v>
      </c>
      <c r="M48" s="388"/>
      <c r="N48" s="389"/>
      <c r="O48" s="387">
        <v>0</v>
      </c>
      <c r="P48" s="388"/>
      <c r="Q48" s="387" t="s">
        <v>209</v>
      </c>
      <c r="R48" s="388"/>
      <c r="S48" s="390"/>
      <c r="T48" s="446"/>
      <c r="U48" s="403"/>
      <c r="V48" s="393"/>
      <c r="W48" s="394"/>
      <c r="X48" s="375"/>
      <c r="Y48" s="376"/>
      <c r="Z48" s="377"/>
      <c r="AA48" s="375"/>
      <c r="AB48" s="376"/>
      <c r="AC48" s="377"/>
      <c r="AD48" s="375"/>
      <c r="AE48" s="376"/>
      <c r="AF48" s="376"/>
      <c r="AG48" s="377"/>
      <c r="AH48" s="375"/>
      <c r="AI48" s="376"/>
      <c r="AJ48" s="376"/>
      <c r="AK48" s="378"/>
    </row>
    <row r="49" spans="1:40" ht="39" customHeight="1" x14ac:dyDescent="0.15">
      <c r="A49" s="29"/>
      <c r="B49" s="480"/>
      <c r="C49" s="385" t="s">
        <v>93</v>
      </c>
      <c r="D49" s="386"/>
      <c r="E49" s="387">
        <f>E44+E46+E48</f>
        <v>2112</v>
      </c>
      <c r="F49" s="388"/>
      <c r="G49" s="389"/>
      <c r="H49" s="387">
        <v>283462</v>
      </c>
      <c r="I49" s="388"/>
      <c r="J49" s="388"/>
      <c r="K49" s="389"/>
      <c r="L49" s="387">
        <f>L44+L46+L48</f>
        <v>184</v>
      </c>
      <c r="M49" s="388"/>
      <c r="N49" s="389"/>
      <c r="O49" s="387">
        <v>1994</v>
      </c>
      <c r="P49" s="388"/>
      <c r="Q49" s="387">
        <v>283865</v>
      </c>
      <c r="R49" s="388"/>
      <c r="S49" s="390"/>
      <c r="T49" s="446"/>
      <c r="U49" s="403"/>
      <c r="V49" s="371" t="s">
        <v>94</v>
      </c>
      <c r="W49" s="372"/>
      <c r="X49" s="350">
        <v>0</v>
      </c>
      <c r="Y49" s="351"/>
      <c r="Z49" s="352"/>
      <c r="AA49" s="350">
        <v>0</v>
      </c>
      <c r="AB49" s="351"/>
      <c r="AC49" s="352"/>
      <c r="AD49" s="350">
        <v>1</v>
      </c>
      <c r="AE49" s="351"/>
      <c r="AF49" s="351"/>
      <c r="AG49" s="352"/>
      <c r="AH49" s="350">
        <v>1</v>
      </c>
      <c r="AI49" s="351"/>
      <c r="AJ49" s="351"/>
      <c r="AK49" s="362"/>
    </row>
    <row r="50" spans="1:40" ht="18.75" customHeight="1" x14ac:dyDescent="0.15">
      <c r="A50" s="29"/>
      <c r="B50" s="379" t="s">
        <v>95</v>
      </c>
      <c r="C50" s="380"/>
      <c r="D50" s="381"/>
      <c r="E50" s="350">
        <v>111</v>
      </c>
      <c r="F50" s="351"/>
      <c r="G50" s="352"/>
      <c r="H50" s="350">
        <v>281922</v>
      </c>
      <c r="I50" s="351"/>
      <c r="J50" s="351"/>
      <c r="K50" s="352"/>
      <c r="L50" s="350">
        <v>8</v>
      </c>
      <c r="M50" s="351"/>
      <c r="N50" s="352"/>
      <c r="O50" s="350">
        <v>111</v>
      </c>
      <c r="P50" s="351"/>
      <c r="Q50" s="350">
        <v>276996</v>
      </c>
      <c r="R50" s="351"/>
      <c r="S50" s="405"/>
      <c r="T50" s="446"/>
      <c r="U50" s="404"/>
      <c r="V50" s="373"/>
      <c r="W50" s="374"/>
      <c r="X50" s="375"/>
      <c r="Y50" s="376"/>
      <c r="Z50" s="377"/>
      <c r="AA50" s="375"/>
      <c r="AB50" s="376"/>
      <c r="AC50" s="377"/>
      <c r="AD50" s="375"/>
      <c r="AE50" s="376"/>
      <c r="AF50" s="376"/>
      <c r="AG50" s="377"/>
      <c r="AH50" s="375"/>
      <c r="AI50" s="376"/>
      <c r="AJ50" s="376"/>
      <c r="AK50" s="378"/>
    </row>
    <row r="51" spans="1:40" ht="18.75" customHeight="1" x14ac:dyDescent="0.15">
      <c r="A51" s="29"/>
      <c r="B51" s="382"/>
      <c r="C51" s="383"/>
      <c r="D51" s="384"/>
      <c r="E51" s="375"/>
      <c r="F51" s="376"/>
      <c r="G51" s="377"/>
      <c r="H51" s="375"/>
      <c r="I51" s="376"/>
      <c r="J51" s="376"/>
      <c r="K51" s="377"/>
      <c r="L51" s="375"/>
      <c r="M51" s="376"/>
      <c r="N51" s="377"/>
      <c r="O51" s="375"/>
      <c r="P51" s="376"/>
      <c r="Q51" s="375"/>
      <c r="R51" s="376"/>
      <c r="S51" s="406"/>
      <c r="T51" s="446"/>
      <c r="U51" s="407" t="s">
        <v>96</v>
      </c>
      <c r="V51" s="408"/>
      <c r="W51" s="409"/>
      <c r="X51" s="350">
        <f>X43+X45-X47+X49</f>
        <v>21480813</v>
      </c>
      <c r="Y51" s="351"/>
      <c r="Z51" s="352"/>
      <c r="AA51" s="350">
        <f>AA43+AA45-AA47+AA49</f>
        <v>57772</v>
      </c>
      <c r="AB51" s="351"/>
      <c r="AC51" s="352"/>
      <c r="AD51" s="356">
        <f>AD43+AD45-AD47+AD49</f>
        <v>36036881</v>
      </c>
      <c r="AE51" s="357"/>
      <c r="AF51" s="357"/>
      <c r="AG51" s="358"/>
      <c r="AH51" s="350">
        <f>AH43+AH45-AH47+AH49</f>
        <v>57575466</v>
      </c>
      <c r="AI51" s="351"/>
      <c r="AJ51" s="351"/>
      <c r="AK51" s="362"/>
      <c r="AM51" s="1"/>
      <c r="AN51" s="1"/>
    </row>
    <row r="52" spans="1:40" ht="39.75" customHeight="1" thickBot="1" x14ac:dyDescent="0.2">
      <c r="A52" s="29"/>
      <c r="B52" s="364" t="s">
        <v>75</v>
      </c>
      <c r="C52" s="365"/>
      <c r="D52" s="366"/>
      <c r="E52" s="367">
        <f>E49+E50</f>
        <v>2223</v>
      </c>
      <c r="F52" s="368"/>
      <c r="G52" s="369"/>
      <c r="H52" s="367">
        <v>283385</v>
      </c>
      <c r="I52" s="368"/>
      <c r="J52" s="368"/>
      <c r="K52" s="369"/>
      <c r="L52" s="367">
        <f>L49+L50</f>
        <v>192</v>
      </c>
      <c r="M52" s="368"/>
      <c r="N52" s="369"/>
      <c r="O52" s="367">
        <v>2105</v>
      </c>
      <c r="P52" s="368"/>
      <c r="Q52" s="367">
        <v>283503</v>
      </c>
      <c r="R52" s="368"/>
      <c r="S52" s="370"/>
      <c r="T52" s="447"/>
      <c r="U52" s="410"/>
      <c r="V52" s="411"/>
      <c r="W52" s="412"/>
      <c r="X52" s="353"/>
      <c r="Y52" s="354"/>
      <c r="Z52" s="355"/>
      <c r="AA52" s="353"/>
      <c r="AB52" s="354"/>
      <c r="AC52" s="355"/>
      <c r="AD52" s="359"/>
      <c r="AE52" s="360"/>
      <c r="AF52" s="360"/>
      <c r="AG52" s="361"/>
      <c r="AH52" s="353"/>
      <c r="AI52" s="354"/>
      <c r="AJ52" s="354"/>
      <c r="AK52" s="363"/>
    </row>
    <row r="53" spans="1:40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40" ht="14.25" x14ac:dyDescent="0.15">
      <c r="A54" s="137"/>
      <c r="B54" s="13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40" ht="14.25" x14ac:dyDescent="0.15">
      <c r="A55" s="1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40" ht="14.25" x14ac:dyDescent="0.15">
      <c r="A56" s="137"/>
      <c r="B56" s="32"/>
      <c r="C56" s="32"/>
      <c r="D56" s="1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40" s="139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40" ht="14.25" x14ac:dyDescent="0.15">
      <c r="A58" s="1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1"/>
  <printOptions gridLinesSet="0"/>
  <pageMargins left="0.43307086614173229" right="0.19685039370078741" top="0.23622047244094491" bottom="0.39370078740157483" header="0" footer="0"/>
  <pageSetup paperSize="9" scale="68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46</vt:i4>
      </vt:variant>
      <vt:variant>
        <vt:lpstr>名前付き一覧</vt:lpstr>
      </vt:variant>
      <vt:variant>
        <vt:i4>50</vt:i4>
      </vt:variant>
    </vt:vector>
  </HeadingPairs>
  <TitlesOfParts>
    <vt:vector size="96" baseType="lpstr">
      <vt:lpstr>千代田区・左</vt:lpstr>
      <vt:lpstr>千代田区・右</vt:lpstr>
      <vt:lpstr>中央区・左</vt:lpstr>
      <vt:lpstr>中央区・右</vt:lpstr>
      <vt:lpstr>港区・左</vt:lpstr>
      <vt:lpstr>港区・右</vt:lpstr>
      <vt:lpstr>新宿区・左</vt:lpstr>
      <vt:lpstr>新宿区・右</vt:lpstr>
      <vt:lpstr>文京区・左</vt:lpstr>
      <vt:lpstr>文京区・右</vt:lpstr>
      <vt:lpstr>台東区・左</vt:lpstr>
      <vt:lpstr>台東区・右</vt:lpstr>
      <vt:lpstr>墨田区・左</vt:lpstr>
      <vt:lpstr>墨田区・右</vt:lpstr>
      <vt:lpstr>江東区・左</vt:lpstr>
      <vt:lpstr>江東区・右</vt:lpstr>
      <vt:lpstr>品川区・左</vt:lpstr>
      <vt:lpstr>品川区・右</vt:lpstr>
      <vt:lpstr>目黒区・左</vt:lpstr>
      <vt:lpstr>目黒区・右</vt:lpstr>
      <vt:lpstr>大田区・左</vt:lpstr>
      <vt:lpstr>大田区・右</vt:lpstr>
      <vt:lpstr>世田谷区・左</vt:lpstr>
      <vt:lpstr>世田谷区・右</vt:lpstr>
      <vt:lpstr>渋谷区・左</vt:lpstr>
      <vt:lpstr>渋谷区・右</vt:lpstr>
      <vt:lpstr>中野区・左</vt:lpstr>
      <vt:lpstr>中野区・右</vt:lpstr>
      <vt:lpstr>杉並区・左</vt:lpstr>
      <vt:lpstr>杉並区・右</vt:lpstr>
      <vt:lpstr>豊島区・左</vt:lpstr>
      <vt:lpstr>豊島区・右</vt:lpstr>
      <vt:lpstr>北区・左</vt:lpstr>
      <vt:lpstr>北区・右</vt:lpstr>
      <vt:lpstr>荒川区・左</vt:lpstr>
      <vt:lpstr>荒川区・右</vt:lpstr>
      <vt:lpstr>板橋区・左</vt:lpstr>
      <vt:lpstr>板橋区・右</vt:lpstr>
      <vt:lpstr>練馬区・左</vt:lpstr>
      <vt:lpstr>練馬区・右</vt:lpstr>
      <vt:lpstr>足立区・左</vt:lpstr>
      <vt:lpstr>足立区・右</vt:lpstr>
      <vt:lpstr>葛飾区・左</vt:lpstr>
      <vt:lpstr>葛飾区・右</vt:lpstr>
      <vt:lpstr>江戸川区・左</vt:lpstr>
      <vt:lpstr>江戸川区・右</vt:lpstr>
      <vt:lpstr>荒川区・右!_1_</vt:lpstr>
      <vt:lpstr>荒川区・左!_2_</vt:lpstr>
      <vt:lpstr>大田区・右!_3_</vt:lpstr>
      <vt:lpstr>大田区・左!_4_</vt:lpstr>
      <vt:lpstr>葛飾区・右!Print_Area</vt:lpstr>
      <vt:lpstr>葛飾区・左!Print_Area</vt:lpstr>
      <vt:lpstr>江戸川区・右!Print_Area</vt:lpstr>
      <vt:lpstr>江戸川区・左!Print_Area</vt:lpstr>
      <vt:lpstr>江東区・右!Print_Area</vt:lpstr>
      <vt:lpstr>江東区・左!Print_Area</vt:lpstr>
      <vt:lpstr>港区・右!Print_Area</vt:lpstr>
      <vt:lpstr>港区・左!Print_Area</vt:lpstr>
      <vt:lpstr>荒川区・右!Print_Area</vt:lpstr>
      <vt:lpstr>荒川区・左!Print_Area</vt:lpstr>
      <vt:lpstr>渋谷区・右!Print_Area</vt:lpstr>
      <vt:lpstr>渋谷区・左!Print_Area</vt:lpstr>
      <vt:lpstr>新宿区・右!Print_Area</vt:lpstr>
      <vt:lpstr>新宿区・左!Print_Area</vt:lpstr>
      <vt:lpstr>杉並区・右!Print_Area</vt:lpstr>
      <vt:lpstr>杉並区・左!Print_Area</vt:lpstr>
      <vt:lpstr>世田谷区・右!Print_Area</vt:lpstr>
      <vt:lpstr>世田谷区・左!Print_Area</vt:lpstr>
      <vt:lpstr>千代田区・右!Print_Area</vt:lpstr>
      <vt:lpstr>千代田区・左!Print_Area</vt:lpstr>
      <vt:lpstr>足立区・右!Print_Area</vt:lpstr>
      <vt:lpstr>足立区・左!Print_Area</vt:lpstr>
      <vt:lpstr>台東区・右!Print_Area</vt:lpstr>
      <vt:lpstr>台東区・左!Print_Area</vt:lpstr>
      <vt:lpstr>大田区・右!Print_Area</vt:lpstr>
      <vt:lpstr>大田区・左!Print_Area</vt:lpstr>
      <vt:lpstr>中央区・右!Print_Area</vt:lpstr>
      <vt:lpstr>中央区・左!Print_Area</vt:lpstr>
      <vt:lpstr>中野区・右!Print_Area</vt:lpstr>
      <vt:lpstr>中野区・左!Print_Area</vt:lpstr>
      <vt:lpstr>板橋区・右!Print_Area</vt:lpstr>
      <vt:lpstr>板橋区・左!Print_Area</vt:lpstr>
      <vt:lpstr>品川区・右!Print_Area</vt:lpstr>
      <vt:lpstr>品川区・左!Print_Area</vt:lpstr>
      <vt:lpstr>文京区・右!Print_Area</vt:lpstr>
      <vt:lpstr>文京区・左!Print_Area</vt:lpstr>
      <vt:lpstr>豊島区・右!Print_Area</vt:lpstr>
      <vt:lpstr>豊島区・左!Print_Area</vt:lpstr>
      <vt:lpstr>北区・右!Print_Area</vt:lpstr>
      <vt:lpstr>北区・左!Print_Area</vt:lpstr>
      <vt:lpstr>墨田区・右!Print_Area</vt:lpstr>
      <vt:lpstr>墨田区・左!Print_Area</vt:lpstr>
      <vt:lpstr>目黒区・右!Print_Area</vt:lpstr>
      <vt:lpstr>目黒区・左!Print_Area</vt:lpstr>
      <vt:lpstr>練馬区・右!Print_Area</vt:lpstr>
      <vt:lpstr>練馬区・左!Print_Area</vt:lpstr>
    </vt:vector>
  </TitlesOfParts>
  <Company> 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武井　康典</dc:creator>
  <cp:lastModifiedBy>杉山　侑陽</cp:lastModifiedBy>
  <dcterms:created xsi:type="dcterms:W3CDTF">2006-04-22T12:59:30Z</dcterms:created>
  <dcterms:modified xsi:type="dcterms:W3CDTF">2024-12-10T23:54:37Z</dcterms:modified>
</cp:coreProperties>
</file>